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katarianajombik/Desktop/HAHASIAH/OVS/OVS_2026/BOJNICE/SP_BOJNICE/"/>
    </mc:Choice>
  </mc:AlternateContent>
  <xr:revisionPtr revIDLastSave="0" documentId="8_{2769C1CB-FE94-A64E-A697-B1C651C180EF}" xr6:coauthVersionLast="47" xr6:coauthVersionMax="47" xr10:uidLastSave="{00000000-0000-0000-0000-000000000000}"/>
  <bookViews>
    <workbookView xWindow="20180" yWindow="3320" windowWidth="14940" windowHeight="21120" activeTab="1" xr2:uid="{00000000-000D-0000-FFFF-FFFF00000000}"/>
  </bookViews>
  <sheets>
    <sheet name="Rekapitulácia stavby" sheetId="1" r:id="rId1"/>
    <sheet name="SO 01 - Multifunkčné ihri..." sheetId="2" r:id="rId2"/>
  </sheets>
  <definedNames>
    <definedName name="_xlnm._FilterDatabase" localSheetId="1" hidden="1">'SO 01 - Multifunkčné ihri...'!$C$131:$K$285</definedName>
    <definedName name="_xlnm.Print_Titles" localSheetId="0">'Rekapitulácia stavby'!$92:$92</definedName>
    <definedName name="_xlnm.Print_Titles" localSheetId="1">'SO 01 - Multifunkčné ihri...'!$131:$131</definedName>
    <definedName name="_xlnm.Print_Area" localSheetId="0">'Rekapitulácia stavby'!$D$4:$AO$76,'Rekapitulácia stavby'!$C$82:$AQ$96</definedName>
    <definedName name="_xlnm.Print_Area" localSheetId="1">'SO 01 - Multifunkčné ihri...'!$C$119:$J$285,'SO 01 - Multifunkčné ihri...'!$B$2:$J$115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4" i="2" l="1"/>
  <c r="J246" i="2"/>
  <c r="H232" i="2"/>
  <c r="H189" i="2"/>
  <c r="H188" i="2"/>
  <c r="H187" i="2"/>
  <c r="J192" i="2"/>
  <c r="J191" i="2"/>
  <c r="J169" i="2" l="1"/>
  <c r="J168" i="2"/>
  <c r="H137" i="2" l="1"/>
  <c r="J137" i="2" s="1"/>
  <c r="J171" i="2"/>
  <c r="J170" i="2"/>
  <c r="H138" i="2" l="1"/>
  <c r="J138" i="2" l="1"/>
  <c r="H139" i="2"/>
  <c r="J139" i="2" l="1"/>
  <c r="H140" i="2"/>
  <c r="H161" i="2"/>
  <c r="J161" i="2" s="1"/>
  <c r="J162" i="2"/>
  <c r="BE162" i="2"/>
  <c r="BF162" i="2"/>
  <c r="BG162" i="2"/>
  <c r="BH162" i="2"/>
  <c r="BI162" i="2"/>
  <c r="BK162" i="2"/>
  <c r="H178" i="2"/>
  <c r="H180" i="2"/>
  <c r="H176" i="2"/>
  <c r="H177" i="2" s="1"/>
  <c r="J173" i="2"/>
  <c r="J172" i="2" s="1"/>
  <c r="H165" i="2"/>
  <c r="H163" i="2"/>
  <c r="H164" i="2" s="1"/>
  <c r="J153" i="2"/>
  <c r="J152" i="2"/>
  <c r="H149" i="2"/>
  <c r="H147" i="2"/>
  <c r="H145" i="2"/>
  <c r="H146" i="2"/>
  <c r="H144" i="2"/>
  <c r="H148" i="2" s="1"/>
  <c r="H160" i="2"/>
  <c r="J140" i="2" l="1"/>
  <c r="H142" i="2"/>
  <c r="J142" i="2" s="1"/>
  <c r="H143" i="2"/>
  <c r="J143" i="2" s="1"/>
  <c r="H141" i="2"/>
  <c r="J141" i="2" s="1"/>
  <c r="H175" i="2"/>
  <c r="H155" i="2"/>
  <c r="H156" i="2" s="1"/>
  <c r="H157" i="2" s="1"/>
  <c r="H158" i="2" s="1"/>
  <c r="E124" i="2" l="1"/>
  <c r="F12" i="2"/>
  <c r="M87" i="1"/>
  <c r="J12" i="2"/>
  <c r="J126" i="2" s="1"/>
  <c r="F128" i="2"/>
  <c r="F91" i="2"/>
  <c r="J145" i="2"/>
  <c r="J144" i="2"/>
  <c r="J146" i="2"/>
  <c r="BE146" i="2"/>
  <c r="BF146" i="2"/>
  <c r="BG146" i="2"/>
  <c r="BH146" i="2"/>
  <c r="BI146" i="2"/>
  <c r="BK146" i="2"/>
  <c r="BK147" i="2"/>
  <c r="BE147" i="2"/>
  <c r="BF147" i="2"/>
  <c r="BG147" i="2"/>
  <c r="BH147" i="2"/>
  <c r="BI147" i="2"/>
  <c r="J147" i="2" l="1"/>
  <c r="BK244" i="2" l="1"/>
  <c r="BI244" i="2"/>
  <c r="BH244" i="2"/>
  <c r="BG244" i="2"/>
  <c r="BF244" i="2"/>
  <c r="BE244" i="2"/>
  <c r="J244" i="2"/>
  <c r="BK241" i="2"/>
  <c r="BI241" i="2"/>
  <c r="BH241" i="2"/>
  <c r="BG241" i="2"/>
  <c r="BF241" i="2"/>
  <c r="BE241" i="2"/>
  <c r="J241" i="2"/>
  <c r="BK237" i="2"/>
  <c r="BI237" i="2"/>
  <c r="BH237" i="2"/>
  <c r="BG237" i="2"/>
  <c r="BF237" i="2"/>
  <c r="BE237" i="2"/>
  <c r="J237" i="2"/>
  <c r="BK149" i="2"/>
  <c r="BI149" i="2"/>
  <c r="BH149" i="2"/>
  <c r="BG149" i="2"/>
  <c r="BF149" i="2"/>
  <c r="BE149" i="2"/>
  <c r="J149" i="2"/>
  <c r="F126" i="2" l="1"/>
  <c r="F89" i="2"/>
  <c r="J282" i="2" l="1"/>
  <c r="J281" i="2"/>
  <c r="J280" i="2"/>
  <c r="J279" i="2"/>
  <c r="J278" i="2"/>
  <c r="J276" i="2"/>
  <c r="J275" i="2"/>
  <c r="J274" i="2"/>
  <c r="J264" i="2"/>
  <c r="J243" i="2"/>
  <c r="J229" i="2"/>
  <c r="J221" i="2"/>
  <c r="J220" i="2"/>
  <c r="J219" i="2"/>
  <c r="J218" i="2"/>
  <c r="J217" i="2"/>
  <c r="J216" i="2"/>
  <c r="J263" i="2" l="1"/>
  <c r="J111" i="2"/>
  <c r="J215" i="2"/>
  <c r="J107" i="2" s="1"/>
  <c r="J196" i="2"/>
  <c r="J194" i="2"/>
  <c r="J195" i="2"/>
  <c r="J193" i="2"/>
  <c r="J188" i="2" l="1"/>
  <c r="J189" i="2"/>
  <c r="J177" i="2" l="1"/>
  <c r="J176" i="2"/>
  <c r="J175" i="2"/>
  <c r="J154" i="2"/>
  <c r="BF154" i="2" s="1"/>
  <c r="BE154" i="2"/>
  <c r="BG154" i="2"/>
  <c r="BH154" i="2"/>
  <c r="BI154" i="2"/>
  <c r="BK154" i="2"/>
  <c r="J225" i="2" l="1"/>
  <c r="BF225" i="2" s="1"/>
  <c r="BE225" i="2"/>
  <c r="BG225" i="2"/>
  <c r="BH225" i="2"/>
  <c r="BI225" i="2"/>
  <c r="BK225" i="2"/>
  <c r="J37" i="2" l="1"/>
  <c r="J36" i="2"/>
  <c r="AY95" i="1" s="1"/>
  <c r="J35" i="2"/>
  <c r="AX95" i="1" s="1"/>
  <c r="BI285" i="2"/>
  <c r="BH285" i="2"/>
  <c r="BG285" i="2"/>
  <c r="BE285" i="2"/>
  <c r="BI262" i="2"/>
  <c r="BH262" i="2"/>
  <c r="BG262" i="2"/>
  <c r="BE262" i="2"/>
  <c r="BI261" i="2"/>
  <c r="BH261" i="2"/>
  <c r="BG261" i="2"/>
  <c r="BE261" i="2"/>
  <c r="BI260" i="2"/>
  <c r="BH260" i="2"/>
  <c r="BG260" i="2"/>
  <c r="BE260" i="2"/>
  <c r="BI259" i="2"/>
  <c r="BH259" i="2"/>
  <c r="BG259" i="2"/>
  <c r="BE259" i="2"/>
  <c r="BI258" i="2"/>
  <c r="BH258" i="2"/>
  <c r="BG258" i="2"/>
  <c r="BE258" i="2"/>
  <c r="BI257" i="2"/>
  <c r="BH257" i="2"/>
  <c r="BG257" i="2"/>
  <c r="BE257" i="2"/>
  <c r="BI256" i="2"/>
  <c r="BH256" i="2"/>
  <c r="BG256" i="2"/>
  <c r="BE256" i="2"/>
  <c r="BI255" i="2"/>
  <c r="BH255" i="2"/>
  <c r="BG255" i="2"/>
  <c r="BE255" i="2"/>
  <c r="BI254" i="2"/>
  <c r="BH254" i="2"/>
  <c r="BG254" i="2"/>
  <c r="BE254" i="2"/>
  <c r="BI253" i="2"/>
  <c r="BH253" i="2"/>
  <c r="BG253" i="2"/>
  <c r="BE253" i="2"/>
  <c r="BI252" i="2"/>
  <c r="BH252" i="2"/>
  <c r="BG252" i="2"/>
  <c r="BE252" i="2"/>
  <c r="BI251" i="2"/>
  <c r="BH251" i="2"/>
  <c r="BG251" i="2"/>
  <c r="BE251" i="2"/>
  <c r="BI250" i="2"/>
  <c r="BH250" i="2"/>
  <c r="BG250" i="2"/>
  <c r="BE250" i="2"/>
  <c r="BI248" i="2"/>
  <c r="BH248" i="2"/>
  <c r="BG248" i="2"/>
  <c r="BE248" i="2"/>
  <c r="BI245" i="2"/>
  <c r="BH245" i="2"/>
  <c r="BG245" i="2"/>
  <c r="BE245" i="2"/>
  <c r="BI242" i="2"/>
  <c r="BH242" i="2"/>
  <c r="BG242" i="2"/>
  <c r="BE242" i="2"/>
  <c r="BI240" i="2"/>
  <c r="BH240" i="2"/>
  <c r="BG240" i="2"/>
  <c r="BE240" i="2"/>
  <c r="BI239" i="2"/>
  <c r="BH239" i="2"/>
  <c r="BG239" i="2"/>
  <c r="BE239" i="2"/>
  <c r="BI238" i="2"/>
  <c r="BH238" i="2"/>
  <c r="BG238" i="2"/>
  <c r="BE238" i="2"/>
  <c r="BI236" i="2"/>
  <c r="BH236" i="2"/>
  <c r="BG236" i="2"/>
  <c r="BE236" i="2"/>
  <c r="BI235" i="2"/>
  <c r="BH235" i="2"/>
  <c r="BG235" i="2"/>
  <c r="BE235" i="2"/>
  <c r="BI234" i="2"/>
  <c r="BH234" i="2"/>
  <c r="BG234" i="2"/>
  <c r="BE234" i="2"/>
  <c r="BI233" i="2"/>
  <c r="BH233" i="2"/>
  <c r="BG233" i="2"/>
  <c r="BE233" i="2"/>
  <c r="BI232" i="2"/>
  <c r="BH232" i="2"/>
  <c r="BG232" i="2"/>
  <c r="BE232" i="2"/>
  <c r="BI231" i="2"/>
  <c r="BH231" i="2"/>
  <c r="BG231" i="2"/>
  <c r="BE231" i="2"/>
  <c r="BI230" i="2"/>
  <c r="BH230" i="2"/>
  <c r="BG230" i="2"/>
  <c r="BE230" i="2"/>
  <c r="BI228" i="2"/>
  <c r="BH228" i="2"/>
  <c r="BG228" i="2"/>
  <c r="BE228" i="2"/>
  <c r="BI227" i="2"/>
  <c r="BH227" i="2"/>
  <c r="BG227" i="2"/>
  <c r="BE227" i="2"/>
  <c r="BI226" i="2"/>
  <c r="BH226" i="2"/>
  <c r="BG226" i="2"/>
  <c r="BE226" i="2"/>
  <c r="BI224" i="2"/>
  <c r="BH224" i="2"/>
  <c r="BG224" i="2"/>
  <c r="BE224" i="2"/>
  <c r="BI223" i="2"/>
  <c r="BH223" i="2"/>
  <c r="BG223" i="2"/>
  <c r="BE223" i="2"/>
  <c r="BI214" i="2"/>
  <c r="BH214" i="2"/>
  <c r="BG214" i="2"/>
  <c r="BE214" i="2"/>
  <c r="BI213" i="2"/>
  <c r="BH213" i="2"/>
  <c r="BG213" i="2"/>
  <c r="BE213" i="2"/>
  <c r="BI212" i="2"/>
  <c r="BH212" i="2"/>
  <c r="BG212" i="2"/>
  <c r="BE212" i="2"/>
  <c r="BI211" i="2"/>
  <c r="BH211" i="2"/>
  <c r="BG211" i="2"/>
  <c r="BE211" i="2"/>
  <c r="BI210" i="2"/>
  <c r="BH210" i="2"/>
  <c r="BG210" i="2"/>
  <c r="BE210" i="2"/>
  <c r="BI208" i="2"/>
  <c r="BH208" i="2"/>
  <c r="BG208" i="2"/>
  <c r="BE208" i="2"/>
  <c r="BI207" i="2"/>
  <c r="BH207" i="2"/>
  <c r="BG207" i="2"/>
  <c r="BE207" i="2"/>
  <c r="BI206" i="2"/>
  <c r="BH206" i="2"/>
  <c r="BG206" i="2"/>
  <c r="BE206" i="2"/>
  <c r="BI204" i="2"/>
  <c r="BH204" i="2"/>
  <c r="BG204" i="2"/>
  <c r="BE204" i="2"/>
  <c r="BI203" i="2"/>
  <c r="BH203" i="2"/>
  <c r="BG203" i="2"/>
  <c r="BE203" i="2"/>
  <c r="BI202" i="2"/>
  <c r="BH202" i="2"/>
  <c r="BG202" i="2"/>
  <c r="BE202" i="2"/>
  <c r="BI201" i="2"/>
  <c r="BH201" i="2"/>
  <c r="BG201" i="2"/>
  <c r="BE201" i="2"/>
  <c r="BI200" i="2"/>
  <c r="BH200" i="2"/>
  <c r="BG200" i="2"/>
  <c r="BE200" i="2"/>
  <c r="BI199" i="2"/>
  <c r="BH199" i="2"/>
  <c r="BG199" i="2"/>
  <c r="BE199" i="2"/>
  <c r="BI187" i="2"/>
  <c r="BH187" i="2"/>
  <c r="BG187" i="2"/>
  <c r="BE187" i="2"/>
  <c r="BI186" i="2"/>
  <c r="BH186" i="2"/>
  <c r="BG186" i="2"/>
  <c r="BE186" i="2"/>
  <c r="BI185" i="2"/>
  <c r="BH185" i="2"/>
  <c r="BG185" i="2"/>
  <c r="BE185" i="2"/>
  <c r="BI184" i="2"/>
  <c r="BH184" i="2"/>
  <c r="BG184" i="2"/>
  <c r="BE184" i="2"/>
  <c r="BI183" i="2"/>
  <c r="BH183" i="2"/>
  <c r="BG183" i="2"/>
  <c r="BE183" i="2"/>
  <c r="BI181" i="2"/>
  <c r="BH181" i="2"/>
  <c r="BG181" i="2"/>
  <c r="BE181" i="2"/>
  <c r="BI180" i="2"/>
  <c r="BH180" i="2"/>
  <c r="BG180" i="2"/>
  <c r="BE180" i="2"/>
  <c r="BI179" i="2"/>
  <c r="BH179" i="2"/>
  <c r="BG179" i="2"/>
  <c r="BE179" i="2"/>
  <c r="BI178" i="2"/>
  <c r="BH178" i="2"/>
  <c r="BG178" i="2"/>
  <c r="BE178" i="2"/>
  <c r="BI173" i="2"/>
  <c r="BH173" i="2"/>
  <c r="BG173" i="2"/>
  <c r="BE173" i="2"/>
  <c r="BI167" i="2"/>
  <c r="BH167" i="2"/>
  <c r="BG167" i="2"/>
  <c r="BE167" i="2"/>
  <c r="BI166" i="2"/>
  <c r="BH166" i="2"/>
  <c r="BG166" i="2"/>
  <c r="BE166" i="2"/>
  <c r="BI165" i="2"/>
  <c r="BH165" i="2"/>
  <c r="BG165" i="2"/>
  <c r="BE165" i="2"/>
  <c r="BI164" i="2"/>
  <c r="BH164" i="2"/>
  <c r="BG164" i="2"/>
  <c r="BE164" i="2"/>
  <c r="BI163" i="2"/>
  <c r="BH163" i="2"/>
  <c r="BG163" i="2"/>
  <c r="BE163" i="2"/>
  <c r="BI160" i="2"/>
  <c r="BH160" i="2"/>
  <c r="BG160" i="2"/>
  <c r="BE160" i="2"/>
  <c r="BI158" i="2"/>
  <c r="BH158" i="2"/>
  <c r="BG158" i="2"/>
  <c r="BE158" i="2"/>
  <c r="BI157" i="2"/>
  <c r="BH157" i="2"/>
  <c r="BG157" i="2"/>
  <c r="BE157" i="2"/>
  <c r="BI156" i="2"/>
  <c r="BH156" i="2"/>
  <c r="BG156" i="2"/>
  <c r="BE156" i="2"/>
  <c r="BI155" i="2"/>
  <c r="BH155" i="2"/>
  <c r="BG155" i="2"/>
  <c r="BE155" i="2"/>
  <c r="BI153" i="2"/>
  <c r="BH153" i="2"/>
  <c r="BG153" i="2"/>
  <c r="BE153" i="2"/>
  <c r="BI152" i="2"/>
  <c r="BH152" i="2"/>
  <c r="BG152" i="2"/>
  <c r="BE152" i="2"/>
  <c r="BI151" i="2"/>
  <c r="BH151" i="2"/>
  <c r="BG151" i="2"/>
  <c r="BE151" i="2"/>
  <c r="BI150" i="2"/>
  <c r="BH150" i="2"/>
  <c r="BG150" i="2"/>
  <c r="BE150" i="2"/>
  <c r="BI148" i="2"/>
  <c r="BH148" i="2"/>
  <c r="BG148" i="2"/>
  <c r="BE148" i="2"/>
  <c r="BI136" i="2"/>
  <c r="BH136" i="2"/>
  <c r="BG136" i="2"/>
  <c r="BE136" i="2"/>
  <c r="BI134" i="2"/>
  <c r="BH134" i="2"/>
  <c r="BG134" i="2"/>
  <c r="BE134" i="2"/>
  <c r="E87" i="2"/>
  <c r="J24" i="2"/>
  <c r="E24" i="2"/>
  <c r="J92" i="2" s="1"/>
  <c r="J23" i="2"/>
  <c r="J21" i="2"/>
  <c r="E21" i="2"/>
  <c r="J128" i="2" s="1"/>
  <c r="J20" i="2"/>
  <c r="J18" i="2"/>
  <c r="E18" i="2"/>
  <c r="F129" i="2" s="1"/>
  <c r="J17" i="2"/>
  <c r="J15" i="2"/>
  <c r="E15" i="2"/>
  <c r="J14" i="2"/>
  <c r="J89" i="2"/>
  <c r="E7" i="2"/>
  <c r="E122" i="2" s="1"/>
  <c r="L90" i="1"/>
  <c r="AM90" i="1"/>
  <c r="AM89" i="1"/>
  <c r="L89" i="1"/>
  <c r="AM87" i="1"/>
  <c r="L85" i="1"/>
  <c r="J258" i="2"/>
  <c r="BK255" i="2"/>
  <c r="J248" i="2"/>
  <c r="J247" i="2" s="1"/>
  <c r="BK239" i="2"/>
  <c r="J232" i="2"/>
  <c r="J212" i="2"/>
  <c r="J206" i="2"/>
  <c r="J199" i="2"/>
  <c r="BK186" i="2"/>
  <c r="J180" i="2"/>
  <c r="BK166" i="2"/>
  <c r="J255" i="2"/>
  <c r="J251" i="2"/>
  <c r="J226" i="2"/>
  <c r="BK214" i="2"/>
  <c r="BK211" i="2"/>
  <c r="J204" i="2"/>
  <c r="BK180" i="2"/>
  <c r="J157" i="2"/>
  <c r="BK152" i="2"/>
  <c r="J148" i="2"/>
  <c r="BK259" i="2"/>
  <c r="BK252" i="2"/>
  <c r="BK250" i="2"/>
  <c r="BK240" i="2"/>
  <c r="BK235" i="2"/>
  <c r="J230" i="2"/>
  <c r="BK224" i="2"/>
  <c r="BK204" i="2"/>
  <c r="J200" i="2"/>
  <c r="BK173" i="2"/>
  <c r="BK157" i="2"/>
  <c r="J134" i="2"/>
  <c r="BK160" i="2"/>
  <c r="BK256" i="2"/>
  <c r="BK245" i="2"/>
  <c r="J238" i="2"/>
  <c r="BK233" i="2"/>
  <c r="BK228" i="2"/>
  <c r="J211" i="2"/>
  <c r="BK207" i="2"/>
  <c r="BK200" i="2"/>
  <c r="J165" i="2"/>
  <c r="AS94" i="1"/>
  <c r="BK262" i="2"/>
  <c r="BK254" i="2"/>
  <c r="J233" i="2"/>
  <c r="BK223" i="2"/>
  <c r="BK212" i="2"/>
  <c r="BK206" i="2"/>
  <c r="BK187" i="2"/>
  <c r="J186" i="2"/>
  <c r="J158" i="2"/>
  <c r="BK136" i="2"/>
  <c r="BK260" i="2"/>
  <c r="J254" i="2"/>
  <c r="J245" i="2"/>
  <c r="J236" i="2"/>
  <c r="BK231" i="2"/>
  <c r="BK227" i="2"/>
  <c r="J214" i="2"/>
  <c r="J202" i="2"/>
  <c r="BK183" i="2"/>
  <c r="BK181" i="2"/>
  <c r="BK163" i="2"/>
  <c r="BK158" i="2"/>
  <c r="J151" i="2"/>
  <c r="BK201" i="2"/>
  <c r="BK178" i="2"/>
  <c r="BK164" i="2"/>
  <c r="BK148" i="2"/>
  <c r="J259" i="2"/>
  <c r="J250" i="2"/>
  <c r="J240" i="2"/>
  <c r="BK234" i="2"/>
  <c r="BK230" i="2"/>
  <c r="BK210" i="2"/>
  <c r="J203" i="2"/>
  <c r="BK184" i="2"/>
  <c r="J164" i="2"/>
  <c r="BK156" i="2"/>
  <c r="BK151" i="2"/>
  <c r="BK285" i="2"/>
  <c r="J261" i="2"/>
  <c r="BK253" i="2"/>
  <c r="J235" i="2"/>
  <c r="J224" i="2"/>
  <c r="J210" i="2"/>
  <c r="BK165" i="2"/>
  <c r="J160" i="2"/>
  <c r="BK134" i="2"/>
  <c r="J262" i="2"/>
  <c r="J257" i="2"/>
  <c r="BK251" i="2"/>
  <c r="BK248" i="2"/>
  <c r="J239" i="2"/>
  <c r="J234" i="2"/>
  <c r="J228" i="2"/>
  <c r="J223" i="2"/>
  <c r="BK203" i="2"/>
  <c r="BK199" i="2"/>
  <c r="BK167" i="2"/>
  <c r="J156" i="2"/>
  <c r="J179" i="2"/>
  <c r="J167" i="2"/>
  <c r="J260" i="2"/>
  <c r="BK257" i="2"/>
  <c r="J253" i="2"/>
  <c r="BK242" i="2"/>
  <c r="BK236" i="2"/>
  <c r="J231" i="2"/>
  <c r="BK213" i="2"/>
  <c r="BK208" i="2"/>
  <c r="BK202" i="2"/>
  <c r="BK185" i="2"/>
  <c r="J181" i="2"/>
  <c r="BK179" i="2"/>
  <c r="J163" i="2"/>
  <c r="BK258" i="2"/>
  <c r="J252" i="2"/>
  <c r="J227" i="2"/>
  <c r="J213" i="2"/>
  <c r="J207" i="2"/>
  <c r="J201" i="2"/>
  <c r="BK153" i="2"/>
  <c r="J285" i="2"/>
  <c r="J283" i="2" s="1"/>
  <c r="BK261" i="2"/>
  <c r="J256" i="2"/>
  <c r="J242" i="2"/>
  <c r="BK238" i="2"/>
  <c r="BK232" i="2"/>
  <c r="BK226" i="2"/>
  <c r="J208" i="2"/>
  <c r="J187" i="2"/>
  <c r="J178" i="2"/>
  <c r="BK150" i="2"/>
  <c r="J166" i="2"/>
  <c r="J150" i="2"/>
  <c r="J136" i="2"/>
  <c r="J159" i="2" l="1"/>
  <c r="J222" i="2"/>
  <c r="J182" i="2"/>
  <c r="J205" i="2"/>
  <c r="J198" i="2"/>
  <c r="J209" i="2"/>
  <c r="J249" i="2"/>
  <c r="J110" i="2" s="1"/>
  <c r="J174" i="2"/>
  <c r="BK159" i="2"/>
  <c r="BK283" i="2"/>
  <c r="BK172" i="2"/>
  <c r="BK174" i="2"/>
  <c r="BK182" i="2"/>
  <c r="BK198" i="2"/>
  <c r="BK205" i="2"/>
  <c r="BK209" i="2"/>
  <c r="BK133" i="2"/>
  <c r="J133" i="2" s="1"/>
  <c r="BK222" i="2"/>
  <c r="BK249" i="2"/>
  <c r="BK247" i="2"/>
  <c r="J109" i="2" s="1"/>
  <c r="F92" i="2"/>
  <c r="BF150" i="2"/>
  <c r="BF151" i="2"/>
  <c r="BF153" i="2"/>
  <c r="BF156" i="2"/>
  <c r="BF165" i="2"/>
  <c r="J129" i="2"/>
  <c r="BF134" i="2"/>
  <c r="BF152" i="2"/>
  <c r="BF160" i="2"/>
  <c r="BF166" i="2"/>
  <c r="BF167" i="2"/>
  <c r="BF179" i="2"/>
  <c r="BF183" i="2"/>
  <c r="BF185" i="2"/>
  <c r="BF186" i="2"/>
  <c r="BF199" i="2"/>
  <c r="BF200" i="2"/>
  <c r="BF202" i="2"/>
  <c r="BF206" i="2"/>
  <c r="BF210" i="2"/>
  <c r="BF212" i="2"/>
  <c r="BF232" i="2"/>
  <c r="BF234" i="2"/>
  <c r="BF238" i="2"/>
  <c r="BF248" i="2"/>
  <c r="BF254" i="2"/>
  <c r="BF261" i="2"/>
  <c r="BF262" i="2"/>
  <c r="E85" i="2"/>
  <c r="J91" i="2"/>
  <c r="BF148" i="2"/>
  <c r="BF173" i="2"/>
  <c r="BF178" i="2"/>
  <c r="BF181" i="2"/>
  <c r="BF184" i="2"/>
  <c r="BF187" i="2"/>
  <c r="BF201" i="2"/>
  <c r="BF207" i="2"/>
  <c r="BF208" i="2"/>
  <c r="BF211" i="2"/>
  <c r="BF213" i="2"/>
  <c r="BF214" i="2"/>
  <c r="BF226" i="2"/>
  <c r="BF227" i="2"/>
  <c r="BF228" i="2"/>
  <c r="BF230" i="2"/>
  <c r="BF231" i="2"/>
  <c r="BF233" i="2"/>
  <c r="BF235" i="2"/>
  <c r="BF236" i="2"/>
  <c r="BF239" i="2"/>
  <c r="BF240" i="2"/>
  <c r="BF245" i="2"/>
  <c r="BF252" i="2"/>
  <c r="BF255" i="2"/>
  <c r="BF256" i="2"/>
  <c r="BF257" i="2"/>
  <c r="BF258" i="2"/>
  <c r="BF259" i="2"/>
  <c r="BF260" i="2"/>
  <c r="BF285" i="2"/>
  <c r="BF136" i="2"/>
  <c r="BF155" i="2"/>
  <c r="BF157" i="2"/>
  <c r="BF158" i="2"/>
  <c r="BF163" i="2"/>
  <c r="BF164" i="2"/>
  <c r="BF180" i="2"/>
  <c r="BF203" i="2"/>
  <c r="BF204" i="2"/>
  <c r="BF223" i="2"/>
  <c r="BF224" i="2"/>
  <c r="BF242" i="2"/>
  <c r="BF250" i="2"/>
  <c r="BF251" i="2"/>
  <c r="BF253" i="2"/>
  <c r="J33" i="2"/>
  <c r="AV95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F35" i="2"/>
  <c r="BB95" i="1" s="1"/>
  <c r="BB94" i="1" s="1"/>
  <c r="W31" i="1" s="1"/>
  <c r="J105" i="2" l="1"/>
  <c r="J197" i="2"/>
  <c r="J104" i="2"/>
  <c r="J106" i="2"/>
  <c r="J108" i="2"/>
  <c r="J100" i="2"/>
  <c r="J112" i="2"/>
  <c r="J99" i="2"/>
  <c r="J102" i="2"/>
  <c r="J101" i="2"/>
  <c r="AU95" i="1"/>
  <c r="AU94" i="1" s="1"/>
  <c r="BK197" i="2"/>
  <c r="AY94" i="1"/>
  <c r="AV94" i="1"/>
  <c r="AK29" i="1" s="1"/>
  <c r="F34" i="2"/>
  <c r="BA95" i="1" s="1"/>
  <c r="BA94" i="1" s="1"/>
  <c r="AW94" i="1" s="1"/>
  <c r="AX94" i="1"/>
  <c r="J97" i="2" l="1"/>
  <c r="J103" i="2"/>
  <c r="AT94" i="1"/>
  <c r="BK155" i="2"/>
  <c r="BK135" i="2" s="1"/>
  <c r="BK132" i="2" s="1"/>
  <c r="J155" i="2"/>
  <c r="J135" i="2" l="1"/>
  <c r="J132" i="2" s="1"/>
  <c r="J98" i="2" l="1"/>
  <c r="J96" i="2"/>
  <c r="J30" i="2"/>
  <c r="AG95" i="1" l="1"/>
  <c r="J34" i="2"/>
  <c r="AW95" i="1" s="1"/>
  <c r="AT95" i="1" s="1"/>
  <c r="AG94" i="1" l="1"/>
  <c r="AN95" i="1"/>
  <c r="J39" i="2"/>
  <c r="AN94" i="1" l="1"/>
  <c r="AK26" i="1"/>
  <c r="W30" i="1" l="1"/>
  <c r="AK30" i="1" s="1"/>
  <c r="AK35" i="1" s="1"/>
</calcChain>
</file>

<file path=xl/sharedStrings.xml><?xml version="1.0" encoding="utf-8"?>
<sst xmlns="http://schemas.openxmlformats.org/spreadsheetml/2006/main" count="1425" uniqueCount="489">
  <si>
    <t>Export Komplet</t>
  </si>
  <si>
    <t/>
  </si>
  <si>
    <t>2.0</t>
  </si>
  <si>
    <t>False</t>
  </si>
  <si>
    <t>{12a2d8c6-3b14-49fb-947d-53733347ff86}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</si>
  <si>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</si>
  <si>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</si>
  <si>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</si>
  <si>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</si>
  <si>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</si>
  <si>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</si>
  <si>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</si>
  <si>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</si>
  <si>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</si>
  <si>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</si>
  <si>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</si>
  <si>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</si>
  <si>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</si>
  <si>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</si>
  <si>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</si>
  <si>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</si>
  <si>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</si>
  <si>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</si>
  <si>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Ing. arch Peter Tavel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</si>
  <si>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</si>
  <si>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</si>
  <si>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</si>
  <si>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</si>
  <si>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</si>
  <si>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</si>
  <si>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</si>
  <si>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</si>
  <si>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</si>
  <si>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</si>
  <si>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</si>
  <si>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</si>
  <si>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</si>
  <si>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</si>
  <si>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</si>
  <si>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</si>
  <si>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</si>
  <si>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</si>
  <si>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</si>
  <si>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</si>
  <si>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</si>
  <si>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</si>
  <si>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</si>
  <si>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</si>
  <si>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</si>
  <si>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</si>
  <si>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</si>
  <si>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</si>
  <si>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</si>
  <si>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</si>
  <si>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</si>
  <si>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</si>
  <si>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</si>
  <si>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</si>
  <si>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</si>
  <si>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</si>
  <si>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</si>
  <si>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</si>
  <si>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</si>
  <si>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</si>
  <si>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</si>
  <si>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</si>
  <si>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</si>
  <si>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</si>
  <si>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</si>
  <si>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</si>
  <si>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</si>
  <si>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</si>
  <si>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</si>
  <si>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</si>
  <si>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</si>
  <si>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{65dbc597-0bb4-49cd-a7c1-999e7c737200}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</si>
  <si>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</si>
  <si>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</si>
  <si>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</si>
  <si>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</si>
  <si>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</si>
  <si>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</si>
  <si>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</si>
  <si>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VRN - Investičné náklady neobsiahnuté v cenách</t>
  </si>
  <si>
    <t>D1 - ZEMNÉ PRÁCE</t>
  </si>
  <si>
    <t>D2 - ZÁKLADY</t>
  </si>
  <si>
    <t>D3 - ODVODNENIE</t>
  </si>
  <si>
    <t>D4 - VODOROVNÉ KONŠTRUKCIE</t>
  </si>
  <si>
    <t>D6 - DODÁVKA A MONTÁŽ ŠPORTOVÉHO NÁRADIA</t>
  </si>
  <si>
    <t xml:space="preserve">    D7 - VOLEJBAL:</t>
  </si>
  <si>
    <t xml:space="preserve">    D8 - BASKETBAL:</t>
  </si>
  <si>
    <t xml:space="preserve">    D9 - FUTBAL:</t>
  </si>
  <si>
    <t>D12 - Montáž oplotenia:</t>
  </si>
  <si>
    <t>ROZPOČET</t>
  </si>
  <si>
    <t>PČ</t>
  </si>
  <si>
    <t>MJ</t>
  </si>
  <si>
    <t>Množstvo</t>
  </si>
  <si>
    <t>J.cena [EUR]</t>
  </si>
  <si>
    <t>Cenová sústava</t>
  </si>
  <si>
    <t>VRN</t>
  </si>
  <si>
    <t>Investičné náklady neobsiahnuté v cenách</t>
  </si>
  <si>
    <t>5</t>
  </si>
  <si>
    <t>ROZPOCET</t>
  </si>
  <si>
    <t>K</t>
  </si>
  <si>
    <t>dielo</t>
  </si>
  <si>
    <t>4</t>
  </si>
  <si>
    <t>2</t>
  </si>
  <si>
    <t>000300016.S</t>
  </si>
  <si>
    <t>Geodetické práce - vykonávané pred výstavbou určenie vytyčovacej siete, vytýčenie staveniska, staveb. objektu</t>
  </si>
  <si>
    <t>eur</t>
  </si>
  <si>
    <t>1024</t>
  </si>
  <si>
    <t>1276460928</t>
  </si>
  <si>
    <t>D1</t>
  </si>
  <si>
    <t>ZEMNÉ PRÁCE</t>
  </si>
  <si>
    <t>m3</t>
  </si>
  <si>
    <t>111101101.S</t>
  </si>
  <si>
    <t>Odstránenie travín a tŕstia s príp. premiestnením a uložením na hromady do 50 m, pri celkovej ploche do 1000m2</t>
  </si>
  <si>
    <t>m2</t>
  </si>
  <si>
    <t>-183470907</t>
  </si>
  <si>
    <t>132201101.S</t>
  </si>
  <si>
    <t>Výkop ryhy do šírky 600 mm v horn.3 do 100 m3</t>
  </si>
  <si>
    <t>-1901943371</t>
  </si>
  <si>
    <t>3</t>
  </si>
  <si>
    <t>215901101.S</t>
  </si>
  <si>
    <t>Zhutnenie podložia z rastlej horniny 1 až 4 pod násypy, z hornina súdržných do 92 % PS a nesúdržných</t>
  </si>
  <si>
    <t>1523065667</t>
  </si>
  <si>
    <t>Pol3</t>
  </si>
  <si>
    <t>8</t>
  </si>
  <si>
    <t>m</t>
  </si>
  <si>
    <t>Pol5</t>
  </si>
  <si>
    <t>bm</t>
  </si>
  <si>
    <t>M</t>
  </si>
  <si>
    <t>kg</t>
  </si>
  <si>
    <t>128</t>
  </si>
  <si>
    <t>Pol7</t>
  </si>
  <si>
    <t>Vytýčenie a hĺbenie jám pre osadenie pätiek športového náradia do hutneného a vyrovnaného podložia-2xBB,volejbal/nohejbal/tenis,futbal</t>
  </si>
  <si>
    <t>14</t>
  </si>
  <si>
    <t>Pol9</t>
  </si>
  <si>
    <t>Rozprestretie ornice,sklon do 1:5,do 500m2,hrúbka do 15cm so zasiatím trávneho semena</t>
  </si>
  <si>
    <t>18</t>
  </si>
  <si>
    <t>Pol8</t>
  </si>
  <si>
    <t>16</t>
  </si>
  <si>
    <t>Pol10</t>
  </si>
  <si>
    <t>180404111.S</t>
  </si>
  <si>
    <t>Založenie ihriskového trávnika výsevom na vrstve ornice</t>
  </si>
  <si>
    <t>-1109842201</t>
  </si>
  <si>
    <t>Pol11</t>
  </si>
  <si>
    <t>Vodorovné premiestnenie výkopku tr.1-4 do 10000 m</t>
  </si>
  <si>
    <t>22</t>
  </si>
  <si>
    <t>Nakladanie neuľahnutého výkopku z hornín tr.1-4 nad 100 do 1000 m3</t>
  </si>
  <si>
    <t>24</t>
  </si>
  <si>
    <t>Uloženie sypaniny na skládky nad 100 do 1000 m3</t>
  </si>
  <si>
    <t>26</t>
  </si>
  <si>
    <t>Poplatok za skladovanie - zemina a kamenivo (17 05) ostatné</t>
  </si>
  <si>
    <t>28</t>
  </si>
  <si>
    <t>D2</t>
  </si>
  <si>
    <t>275313521.S</t>
  </si>
  <si>
    <t>1981986262</t>
  </si>
  <si>
    <t>ks</t>
  </si>
  <si>
    <t>767916560.S</t>
  </si>
  <si>
    <t>Osadenie stĺpika oceľového plotového výšky nad 2 m</t>
  </si>
  <si>
    <t>-1796391148</t>
  </si>
  <si>
    <t>916362111.S</t>
  </si>
  <si>
    <t>Osadenie cestného obrubníka betónového stojatého do lôžka z betónu prostého tr. C 12/15 s bočnou oporou</t>
  </si>
  <si>
    <t>49139419</t>
  </si>
  <si>
    <t>592170002100.S</t>
  </si>
  <si>
    <t>Obrubník cestný, lxšxv 1000x80x250 mm</t>
  </si>
  <si>
    <t>1808325531</t>
  </si>
  <si>
    <t>918101111.S</t>
  </si>
  <si>
    <t>Lôžko pod obrubníky, krajníky alebo obruby z dlažobných kociek z betónu prostého tr. C 12/15</t>
  </si>
  <si>
    <t>1963582923</t>
  </si>
  <si>
    <t>275313521.S1</t>
  </si>
  <si>
    <t>Betón základových pätiek, prostý tr. C 12/15 - športove naradie</t>
  </si>
  <si>
    <t>-1398013053</t>
  </si>
  <si>
    <t>Pol21</t>
  </si>
  <si>
    <t>Osadenie pätiek športového náradia+dodávka PVC M200-2*Volejbal/nohejbal/tenis dl.800mm,4*futbal-dl.500mm + BB s obšalovaním</t>
  </si>
  <si>
    <t>42</t>
  </si>
  <si>
    <t>D3</t>
  </si>
  <si>
    <t>Pol22</t>
  </si>
  <si>
    <t>44</t>
  </si>
  <si>
    <t>Pol23</t>
  </si>
  <si>
    <t>Pol27</t>
  </si>
  <si>
    <t>T</t>
  </si>
  <si>
    <t>Pol28</t>
  </si>
  <si>
    <t>D4</t>
  </si>
  <si>
    <t>VODOROVNÉ KONŠTRUKCIE</t>
  </si>
  <si>
    <t>Pol31</t>
  </si>
  <si>
    <t>62</t>
  </si>
  <si>
    <t>Pol32</t>
  </si>
  <si>
    <t>Rozhrnutie vrstvy  podľa leaserového zamerania.</t>
  </si>
  <si>
    <t>Pol33</t>
  </si>
  <si>
    <t>Zhutnenie vrstvy valcom /min. hodnota hutnenia je  50MPa/pod zalievaním vodou!!!!!!</t>
  </si>
  <si>
    <t>66</t>
  </si>
  <si>
    <t>Pol34</t>
  </si>
  <si>
    <t>Štrkodrť fr. 0-4mm, vrstva minimálnej hrúbky 30mm; vrátane dopravy</t>
  </si>
  <si>
    <t>68</t>
  </si>
  <si>
    <t>Pol35</t>
  </si>
  <si>
    <t>72</t>
  </si>
  <si>
    <t>D5</t>
  </si>
  <si>
    <t>-1190978174</t>
  </si>
  <si>
    <t>Pol37</t>
  </si>
  <si>
    <t>76</t>
  </si>
  <si>
    <t>Pol38</t>
  </si>
  <si>
    <t>78</t>
  </si>
  <si>
    <t>Pol39</t>
  </si>
  <si>
    <t>80</t>
  </si>
  <si>
    <t>581530000500.S</t>
  </si>
  <si>
    <t>-858321018</t>
  </si>
  <si>
    <t>D6</t>
  </si>
  <si>
    <t>DODÁVKA A MONTÁŽ ŠPORTOVÉHO NÁRADIA</t>
  </si>
  <si>
    <t>D7</t>
  </si>
  <si>
    <t>VOLEJBAL:</t>
  </si>
  <si>
    <t>Pol44</t>
  </si>
  <si>
    <t>Volejbalové stĺpiky; materiál: hliník; výškovo nadstaviteľné;</t>
  </si>
  <si>
    <t>set</t>
  </si>
  <si>
    <t>90</t>
  </si>
  <si>
    <t>Pol45</t>
  </si>
  <si>
    <t>Púzdro pre osadenie Volejbalové stĺpiky; materiál: hliník; rozmer:120*100*35mm</t>
  </si>
  <si>
    <t>kus</t>
  </si>
  <si>
    <t>92</t>
  </si>
  <si>
    <t>Pol46</t>
  </si>
  <si>
    <t>Krytka na púzdro pre osadenie Volejbalové stĺpiky; materiál: plast;</t>
  </si>
  <si>
    <t>94</t>
  </si>
  <si>
    <t>Pol47</t>
  </si>
  <si>
    <t>Sieť volejbalová hr.4mm; farba-biela/čierna.,</t>
  </si>
  <si>
    <t>96</t>
  </si>
  <si>
    <t>Pol48</t>
  </si>
  <si>
    <t>Anténky na volejbal s púzdrom pre uchytenie; materiál: sklolaminát; farba červeno/biela.,</t>
  </si>
  <si>
    <t>98</t>
  </si>
  <si>
    <t>Pol49</t>
  </si>
  <si>
    <t>Montáž športového náradia: volejbal</t>
  </si>
  <si>
    <t>100</t>
  </si>
  <si>
    <t>D8</t>
  </si>
  <si>
    <t>BASKETBAL:</t>
  </si>
  <si>
    <t>Pol50</t>
  </si>
  <si>
    <t>Basketbal konštrukcia stacionárna s presklennou doskou ( pružná obruč)</t>
  </si>
  <si>
    <t>102</t>
  </si>
  <si>
    <t>Pol51</t>
  </si>
  <si>
    <t>Sieťka FE basketbalová do exteriéru</t>
  </si>
  <si>
    <t>104</t>
  </si>
  <si>
    <t>Montáž športového náradia: Basketbal</t>
  </si>
  <si>
    <t>106</t>
  </si>
  <si>
    <t>D9</t>
  </si>
  <si>
    <t>FUTBAL:</t>
  </si>
  <si>
    <t>Pol53</t>
  </si>
  <si>
    <t>Brána futbalová; materiál: hliník; rozmer: 3,2x 2,1 x 1,5m, demotnovateľná-stacionárna</t>
  </si>
  <si>
    <t>108</t>
  </si>
  <si>
    <t>Pol54</t>
  </si>
  <si>
    <t>Púzdro pre osadenie fut.brány; materiál: hliník; rozmer:120*100*35mm</t>
  </si>
  <si>
    <t>110</t>
  </si>
  <si>
    <t>Pol55</t>
  </si>
  <si>
    <t>Krytka na púzdro pre osadenie fut.brán; materiál:plast/hliník;</t>
  </si>
  <si>
    <t>112</t>
  </si>
  <si>
    <t>Pol56</t>
  </si>
  <si>
    <t>Sieť na Futbalové bránky; materiál:PP;oko: 4,5*4,5cm.,farba:biela rozmer: 3,2x 2,1 x 1,5m-bezuzlová</t>
  </si>
  <si>
    <t>114</t>
  </si>
  <si>
    <t>Pol57</t>
  </si>
  <si>
    <t>Montáž športového náradia: futbal</t>
  </si>
  <si>
    <t>116</t>
  </si>
  <si>
    <t>D10</t>
  </si>
  <si>
    <t xml:space="preserve">DODÁVKA A MONTÁŽ OPLOTENIA </t>
  </si>
  <si>
    <t>Pol58</t>
  </si>
  <si>
    <t>118</t>
  </si>
  <si>
    <t>Pol59</t>
  </si>
  <si>
    <t>Madlo profilované  ochranné, materiál hliník, komaxitová úprava, farba sivá</t>
  </si>
  <si>
    <t>120</t>
  </si>
  <si>
    <t>Pol60</t>
  </si>
  <si>
    <t>122</t>
  </si>
  <si>
    <t>Pol61</t>
  </si>
  <si>
    <t>124</t>
  </si>
  <si>
    <t>Pol62</t>
  </si>
  <si>
    <t>126</t>
  </si>
  <si>
    <t>Pol63</t>
  </si>
  <si>
    <t>Pol64</t>
  </si>
  <si>
    <t>130</t>
  </si>
  <si>
    <t>Pol65</t>
  </si>
  <si>
    <t>132</t>
  </si>
  <si>
    <t>Pol66</t>
  </si>
  <si>
    <t>134</t>
  </si>
  <si>
    <t>Pol67</t>
  </si>
  <si>
    <t>136</t>
  </si>
  <si>
    <t>Pol68</t>
  </si>
  <si>
    <t>138</t>
  </si>
  <si>
    <t>Pol69</t>
  </si>
  <si>
    <t>140</t>
  </si>
  <si>
    <t>Pol70</t>
  </si>
  <si>
    <t>PVC krytka na M60,3mm stĺpik</t>
  </si>
  <si>
    <t>142</t>
  </si>
  <si>
    <t>Pol71</t>
  </si>
  <si>
    <t>144</t>
  </si>
  <si>
    <t>Pol72</t>
  </si>
  <si>
    <t>146</t>
  </si>
  <si>
    <t>Pol73</t>
  </si>
  <si>
    <t>148</t>
  </si>
  <si>
    <t>Pol74</t>
  </si>
  <si>
    <t>150</t>
  </si>
  <si>
    <t>D12</t>
  </si>
  <si>
    <t>Montáž oplotenia:</t>
  </si>
  <si>
    <t>Pol88</t>
  </si>
  <si>
    <t>Montáž oplotenia</t>
  </si>
  <si>
    <t>Dielo</t>
  </si>
  <si>
    <t>178</t>
  </si>
  <si>
    <t>D11</t>
  </si>
  <si>
    <t>Spojovací materiál-súpis :</t>
  </si>
  <si>
    <t>Pol75</t>
  </si>
  <si>
    <t>Samolepiaca páska protihluková,hr.3mm,rozmer:30mm*30mdl.).,</t>
  </si>
  <si>
    <t>152</t>
  </si>
  <si>
    <t>Pol76</t>
  </si>
  <si>
    <t>Oko ART48 so závitom M6*70 (balenie 200kus)</t>
  </si>
  <si>
    <t>balenie</t>
  </si>
  <si>
    <t>154</t>
  </si>
  <si>
    <t>Pol77</t>
  </si>
  <si>
    <t>156</t>
  </si>
  <si>
    <t>Pol78</t>
  </si>
  <si>
    <t>158</t>
  </si>
  <si>
    <t>Pol79</t>
  </si>
  <si>
    <t>160</t>
  </si>
  <si>
    <t>Pol80</t>
  </si>
  <si>
    <t>Samoistiaca matica M6</t>
  </si>
  <si>
    <t>162</t>
  </si>
  <si>
    <t>Pol81</t>
  </si>
  <si>
    <t>PP krytka na samoistiacu maticu M6</t>
  </si>
  <si>
    <t>164</t>
  </si>
  <si>
    <t>Pol82</t>
  </si>
  <si>
    <t>krytka štvorcová na jakle-zátka</t>
  </si>
  <si>
    <t>166</t>
  </si>
  <si>
    <t>Pol83</t>
  </si>
  <si>
    <t>Sedlová svorka dvojitá 5mm</t>
  </si>
  <si>
    <t>168</t>
  </si>
  <si>
    <t>Pol84</t>
  </si>
  <si>
    <t>170</t>
  </si>
  <si>
    <t>Pol85</t>
  </si>
  <si>
    <t>Lanko poplastované  4/5</t>
  </si>
  <si>
    <t>172</t>
  </si>
  <si>
    <t>Pol86</t>
  </si>
  <si>
    <t>Šponovák M6</t>
  </si>
  <si>
    <t>174</t>
  </si>
  <si>
    <t>Pol87</t>
  </si>
  <si>
    <t>Karabinka hliníková eloxovaná 4*50mm,farba strieborná-(balenie 100kus)</t>
  </si>
  <si>
    <t>176</t>
  </si>
  <si>
    <t>D13</t>
  </si>
  <si>
    <t>OSTATNÉ:</t>
  </si>
  <si>
    <t>Pol93</t>
  </si>
  <si>
    <t>Doprava materiálu a strojov</t>
  </si>
  <si>
    <t>188</t>
  </si>
  <si>
    <t>ZÁKLADY IHRISKO</t>
  </si>
  <si>
    <t>122201109.S</t>
  </si>
  <si>
    <t>Odkopávky a prekopávky nezapažené. Príplatok k cenám za lepivosť horniny 3</t>
  </si>
  <si>
    <t>Štrkodrť fr. 0-32/ 0-22mm, vrstva minimálnej hrúbky 100 mm; vrátane dopravy</t>
  </si>
  <si>
    <t>DODÁVKA A MONTÁŽ ŠPORTOVÉHO POVRCHU Z EPDM</t>
  </si>
  <si>
    <t>D5 - DODÁVKA A MONTÁŽ ŠPORTOVÉHO POVRCHU Z EPDM</t>
  </si>
  <si>
    <t xml:space="preserve">Gumoasfalt hr.30mm </t>
  </si>
  <si>
    <t>Materiál:</t>
  </si>
  <si>
    <t>SBR granulát 1/3 alebo 3/5mm-(14kg/m2)+10%</t>
  </si>
  <si>
    <t>PU lepidlo T144 alebo ekvivalent-(1.7kg/m2)+10%</t>
  </si>
  <si>
    <t>Strojová montáž-miešanie: (aut.miešač-napr.MixMatic 6004 a 6004S pre presný pomer namiešaných zmäsí počas celej doby realizácie ET DECKE(gumoasfalt)) a strojová montáž ET DECKE-(napr. Finisher:PlanoMatic 928) s aut.nastavením výšky a rovinatosti gumoasfaltu (ET DECKE)</t>
  </si>
  <si>
    <t>DODÁVKA A MONTÁŽ Gumoasfaltu hr.30mm.podľa normy DIN 18035/6,</t>
  </si>
  <si>
    <t>Kamenivo premývané sušené 2/4 alebo 4/8mm-(15kg/m2)+10%</t>
  </si>
  <si>
    <t>Sieť ochranná; oko 45x45 mm; farba: zelená; hr.: 200g/m2; materiál: Polyester</t>
  </si>
  <si>
    <t>TENIS:</t>
  </si>
  <si>
    <t>Tenisové/nohejbalové stĺpiky; materiál: hliník; výškovo nadstaviteľné;</t>
  </si>
  <si>
    <t>Montáž športového náradia:tenis</t>
  </si>
  <si>
    <t>Sieť tenisová hr.4mm; farba-biela/čierna.,</t>
  </si>
  <si>
    <t>Tyčky tenisové na dvojhru</t>
  </si>
  <si>
    <t>Wimbledon (páska) s úchytom na tenisovú sieť</t>
  </si>
  <si>
    <t>Kocka tenisová-záťažová s úchytom, materiál:hliník., rozmer:150*200mm*25mm.,váha:2069g</t>
  </si>
  <si>
    <t>Mantinel sendvičový; materiál: AL+PEHD +AL;  hrúbka 6mm, farba sivá, rozmer: 2000x1000mm - obojstranne</t>
  </si>
  <si>
    <t>Rúra galvanizovaná Ø48mm; stužujúca-/5.85m</t>
  </si>
  <si>
    <t>Rozvádzač  RO</t>
  </si>
  <si>
    <t>Rozvodnica na omietku, oceľovoplechová, krytie min. IP 44</t>
  </si>
  <si>
    <t>Hlavný vypínač, 3-pól, min. 32A</t>
  </si>
  <si>
    <t>Hlavný vypínač, 3-pól, min. 20A</t>
  </si>
  <si>
    <t>Istič 16A, charakteristika C, 3-pólový</t>
  </si>
  <si>
    <t>Vývodka P 21</t>
  </si>
  <si>
    <t>Vývodka P 16</t>
  </si>
  <si>
    <t>Prepoj. mostík N7 (ak nie je súčasťou skrinky)</t>
  </si>
  <si>
    <t>Prepoj. mostík PE7 (ak nie je súčasťou skrinky)</t>
  </si>
  <si>
    <t>Podužný merač el.energie</t>
  </si>
  <si>
    <t xml:space="preserve">Istič PR/61 C10, </t>
  </si>
  <si>
    <t>Rozvodka/855.80/Acedur/P67</t>
  </si>
  <si>
    <t>CYKY-J/3x1,5</t>
  </si>
  <si>
    <t>Elektroinštalácia</t>
  </si>
  <si>
    <t>LED svietidlo 1x200W, HS, IP 65</t>
  </si>
  <si>
    <t xml:space="preserve">Alumíniový výložník/farba: sivá/elox+T kus-komplet v. 2 m, </t>
  </si>
  <si>
    <t>Revízna správa a PD</t>
  </si>
  <si>
    <t>Podružný materiál</t>
  </si>
  <si>
    <t>Montáž elektroinštalácie</t>
  </si>
  <si>
    <t>D14</t>
  </si>
  <si>
    <t>D15</t>
  </si>
  <si>
    <t xml:space="preserve">    D10 - TENIS:</t>
  </si>
  <si>
    <t xml:space="preserve">D11 - DODÁVKA A MONTÁŽ OPLOTENIA </t>
  </si>
  <si>
    <t>D13 - Spojovací materiál-súpis :</t>
  </si>
  <si>
    <t>D15 - OSTATNÉ:</t>
  </si>
  <si>
    <t>DODÁVKA A MONTÁŽ OSVETLENIA:</t>
  </si>
  <si>
    <t>D14 - DODÁVKA A MONTÁŽ OSVETLENIA :</t>
  </si>
  <si>
    <t>Pol4</t>
  </si>
  <si>
    <t>Pol16</t>
  </si>
  <si>
    <t>Pol17</t>
  </si>
  <si>
    <t>Pol18</t>
  </si>
  <si>
    <t>Pol19</t>
  </si>
  <si>
    <t>Pol20</t>
  </si>
  <si>
    <t>Pol24</t>
  </si>
  <si>
    <t>Pol25</t>
  </si>
  <si>
    <t>Pol26</t>
  </si>
  <si>
    <t>Pol29</t>
  </si>
  <si>
    <t>Pol30</t>
  </si>
  <si>
    <t>Pol36</t>
  </si>
  <si>
    <t>Pol40</t>
  </si>
  <si>
    <t>Pol41</t>
  </si>
  <si>
    <t>Pol42</t>
  </si>
  <si>
    <t>Pol43</t>
  </si>
  <si>
    <t>Pol89</t>
  </si>
  <si>
    <t>Pol90</t>
  </si>
  <si>
    <t>Pol91</t>
  </si>
  <si>
    <t>Pol92</t>
  </si>
  <si>
    <t>Pol94</t>
  </si>
  <si>
    <t>Pol95</t>
  </si>
  <si>
    <t>Pol96</t>
  </si>
  <si>
    <t>Vstupná bránička; galvanizovaná; rozmer: 2200x1080mm; materiál: FE s mantinelom a madlom / komplet s UK</t>
  </si>
  <si>
    <t>Vytýčenie a vŕtanie otvorov pre osadenie púzdier stĺpikov  oplotenia a vst.bráničiek s priamim osadením do betónu do hutneného podložia</t>
  </si>
  <si>
    <t>Štrkodrť fr. 32-63mm, vrstva minimálnej hrúbky 150mm; vrátane dopravy</t>
  </si>
  <si>
    <t>Stĺpik S1 galvanizovaný Ø60mm 3800mm</t>
  </si>
  <si>
    <t>Stĺpik S2 galvanizovaný Ø60mm 1800mm</t>
  </si>
  <si>
    <t>Stĺpik  S3 galvanizovaný Ø60mm 4800mm</t>
  </si>
  <si>
    <t>Stĺpik  profilovaný "H" 100x6,1x1000mm ; materiál hliník; komaxitová úprava; farba sivá-priebežný/krytie spojov mantinelov</t>
  </si>
  <si>
    <t>:Profil ukončovací "L"/65x65x5x1000mm ; materiál hliník; komaxitová úprava; farba sivá</t>
  </si>
  <si>
    <t>Púzdro pre psadenie stĺpika oplotenia,materiál: PEHD plast  70.5/60.5x5x1000mm ; farba: sivá</t>
  </si>
  <si>
    <t>PVC krytka na profilovaný stĺpik-rohový s výrezom-č.1</t>
  </si>
  <si>
    <t>PVC krytka na profilovaný stĺpik-rohový s výrezom-č.2</t>
  </si>
  <si>
    <t>PVC krytka na profilovaný stĺpik-doraz</t>
  </si>
  <si>
    <t xml:space="preserve"> PVC krytka na profilovaný stĺpik-priamy s výrezom</t>
  </si>
  <si>
    <t>PVC krytka na profilovaný stĺpik-priamy bez výrezu</t>
  </si>
  <si>
    <t>Sieť ochranná; oko 100x100 mm; farba: zelená; hr.: 100g/m2; materiál: Polyester / stropná sieť lapač lôpt</t>
  </si>
  <si>
    <t>Vrchné stuženie pravouhlé vrchné/rohové prechodné ; materiál: Zliatina hliníka : sivá farba nanášaná práškovaním alebo FE galvanizovaná; 57/52mm-70/64.2mm</t>
  </si>
  <si>
    <t>Stredové stuženie doraz/priame prechodné ; materiál: Zliatina hliníka : sivá farba nanášaná práškovaním alebo FE galvanizovaná; 70,3/60,3mm-58,3/48,3mm</t>
  </si>
  <si>
    <t>Vrchné stuženie vrchné/priame prechodné ; materiál: Zliatina hliníka : sivá farba nanášaná práškovaním alebo FE galvanizovaná; 70,3/60,3mm-58,3/48,3mm</t>
  </si>
  <si>
    <t xml:space="preserve">Vrchné stuženie v tvare "plus" prechodné ; materiál: Zliatina hliníka : sivá farba nanášaná práškovaním; </t>
  </si>
  <si>
    <t xml:space="preserve"> Skrutka nabyt.s plochou a zápustnou maticou,hl.M6*120 </t>
  </si>
  <si>
    <t>Vymedzovacie matica M6VIN557/5/zn4HR / hr.5mm</t>
  </si>
  <si>
    <t xml:space="preserve"> Skrutka nabyt.s plochou hl.M6*40 </t>
  </si>
  <si>
    <t xml:space="preserve"> Skrutka nabyt.s plochou hl. na imbuse M6*30 samorezný šrón do hliníku</t>
  </si>
  <si>
    <t>122201101.S</t>
  </si>
  <si>
    <t>Odkopávka a prekopávka nezapažená v hornine 3, do 100 m3</t>
  </si>
  <si>
    <t>REKONŠTRUKCIA MULTIFUNKČNÉHO IHRISKA</t>
  </si>
  <si>
    <t>Egel Real s.r.o., SNP 1235/4, 972 01 Bojnice , IČO: 46866001</t>
  </si>
  <si>
    <t>k.ú. Bojnice, parc.č.KN-C 3120, 3121/6</t>
  </si>
  <si>
    <t>SO 01 - REKONŠTRUKCIA MULTIFUNKČNÉHO IHRISKA</t>
  </si>
  <si>
    <t>Betón základových pätiek, prostý tr. C 12/15 - stlpiky oplotenia a základ pod WC</t>
  </si>
  <si>
    <t>103640000100.S</t>
  </si>
  <si>
    <t>Zemina pre terénne úpravy - ornica</t>
  </si>
  <si>
    <t>t</t>
  </si>
  <si>
    <t>005720001500.S</t>
  </si>
  <si>
    <t>Osivá tráv - výber trávových ihriskovych semien</t>
  </si>
  <si>
    <t>DRENÁŽ ZEMNEJ PLÁNE</t>
  </si>
  <si>
    <t>Vydrenážovanie jestvujúcej asfaltovej plochy prebitím M 35-80mm v rastri 4 diery na m2</t>
  </si>
  <si>
    <t>Betón základových pätiek, prostý tr. C 12/15 - pod schodiskové stupne</t>
  </si>
  <si>
    <t>275261101.S</t>
  </si>
  <si>
    <t>Osadenie schodiskoveho bloku pre konštrukciu objemu nad 0,03 do 0,06 m3</t>
  </si>
  <si>
    <t>593720000100.S</t>
  </si>
  <si>
    <t>Stupeň schodiskový betonovy rovný, lxšxv 400x150x1000 mm</t>
  </si>
  <si>
    <t>113107131.S</t>
  </si>
  <si>
    <t>Odstránenie krytu v ploche do 200 m2 z betónu prostého vystuženeho kari sieťou, hr. vrstvy do 150 mm,  -0,22500t</t>
  </si>
  <si>
    <t>113107124.S</t>
  </si>
  <si>
    <t>Odstránenie krytu v ploche do 200 m2 z kameniva hrubého drveného, hr.300 do 400 mm,  -0,5600t</t>
  </si>
  <si>
    <t>130901121.S</t>
  </si>
  <si>
    <t>Búranie konštrukcií z prostého betónu neprekladaného kameňom vo vykopávkach</t>
  </si>
  <si>
    <t>979081111.S</t>
  </si>
  <si>
    <t>Odvoz sutiny a vybúraných hmôt na skládku do 1 km</t>
  </si>
  <si>
    <t>979081121.S</t>
  </si>
  <si>
    <t>Odvoz sutiny a vybúraných hmôt na skládku za každý ďalší 1 km</t>
  </si>
  <si>
    <t>979087112.S</t>
  </si>
  <si>
    <t>Nakladanie na dopravný prostriedok pre vodorovnú dopravu sutiny</t>
  </si>
  <si>
    <t>979089012.S</t>
  </si>
  <si>
    <t>Poplatok za skládku - betón, tehly, dlaždice (17 01) ostatné</t>
  </si>
  <si>
    <t>596911141.S</t>
  </si>
  <si>
    <t>Kladenie betónovej zámkovej dlažby komunikácií pre peších hr. 60 mm pre peších do 50 m2 so zriadením lôžka z kameniva hr. 30 mm</t>
  </si>
  <si>
    <t>592460010200.S</t>
  </si>
  <si>
    <t>Dlažba betónová, rozmer 200x100x60 mm, farebná</t>
  </si>
  <si>
    <t>DODÁVKA A MONTÁŽ športového povrchu z umelej trávy</t>
  </si>
  <si>
    <t>Umelá tráva ; dĺžka vlákna: 20+2mm; Dtex:od 6600; počet vpichov na m2: 25 000; farba zelená, priepustnosť vody: min.67l/m2,hmotnosť min:2160g/m2+5% prerezávky</t>
  </si>
  <si>
    <t>Lepidlo PU</t>
  </si>
  <si>
    <t xml:space="preserve">Podlepovacia páska; šírka: 300mm </t>
  </si>
  <si>
    <t>Umelá tráva ; dĺžka vlákna: 20+2mm; Dtex:od 6600; počet vpichov na m2: 25 000; farba biela, priepustnosť vody: min.67l/m2,hmotnosť min:2160g/m2-šírka čiar 50mm</t>
  </si>
  <si>
    <t>Kremičitý piesok vrátane dopravy</t>
  </si>
  <si>
    <t>Montáž šport.povrchu vrátane zásypu a čiarovania</t>
  </si>
  <si>
    <t>Jäcklový profil; galvanizovaný; vystužovací; rozmer: 30x30x2,5mm; materiál: FE -( 2* po všetkych stranách  )- *5.85m</t>
  </si>
  <si>
    <t xml:space="preserve">Lapač lôpt_Alumíniový výložník/farba: sivá/elox_výška. 2 m, </t>
  </si>
  <si>
    <t>Pol97</t>
  </si>
  <si>
    <t xml:space="preserve">Mobilná bezbariérová toaleta     
Rozmer :    2000x2150x2820 mm (DxŠxV)   1,00 ks
Technicky Popis
Oceľová konštrukcia zváraná pod odborným dohľadom z dutých a valcovaných profilov,
samonosná. Hrúbka ocele 3 mm. Opatrená antikoróznym základným náterom a
vrchnou krycou polyuretánovou farbou. Strecha je vybavená odvodňovacím systémom z
PVC zvodov, umiestnených v rohoch modulu.
 trieda horľavosti A1 (U = 0,038 W/m.K)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</si>
</sst>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[$€-2]\ #,##0.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b/>
      <sz val="12"/>
      <color rgb="FF003366"/>
      <name val="Arial CE"/>
    </font>
    <font>
      <b/>
      <sz val="9"/>
      <name val="Arial CE"/>
    </font>
    <font>
      <i/>
      <sz val="9"/>
      <name val="Arial CE"/>
    </font>
    <font>
      <b/>
      <sz val="12"/>
      <color rgb="FF00336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rgb="FF969696"/>
      </left>
      <right style="hair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indexed="64"/>
      </top>
      <bottom style="hair">
        <color indexed="64"/>
      </bottom>
      <diagonal/>
    </border>
    <border>
      <left/>
      <right style="hair">
        <color rgb="FF969696"/>
      </right>
      <top style="hair">
        <color indexed="64"/>
      </top>
      <bottom/>
      <diagonal/>
    </border>
    <border>
      <left style="hair">
        <color rgb="FF969696"/>
      </left>
      <right style="hair">
        <color rgb="FF969696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0" fillId="0" borderId="0" xfId="0" applyNumberFormat="1"/>
    <xf numFmtId="0" fontId="0" fillId="0" borderId="18" xfId="0" applyBorder="1" applyAlignment="1" applyProtection="1">
      <alignment vertical="center"/>
      <protection locked="0"/>
    </xf>
    <xf numFmtId="0" fontId="32" fillId="0" borderId="18" xfId="0" applyFont="1" applyBorder="1" applyAlignment="1" applyProtection="1">
      <alignment vertical="center"/>
      <protection locked="0"/>
    </xf>
    <xf numFmtId="4" fontId="38" fillId="0" borderId="0" xfId="0" applyNumberFormat="1" applyFont="1"/>
    <xf numFmtId="14" fontId="0" fillId="0" borderId="0" xfId="0" applyNumberFormat="1"/>
    <xf numFmtId="14" fontId="2" fillId="0" borderId="0" xfId="0" applyNumberFormat="1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1" fillId="0" borderId="24" xfId="0" applyFont="1" applyBorder="1" applyAlignment="1" applyProtection="1">
      <alignment horizontal="center" vertical="center"/>
      <protection locked="0"/>
    </xf>
    <xf numFmtId="0" fontId="31" fillId="0" borderId="25" xfId="0" applyFont="1" applyBorder="1" applyAlignment="1" applyProtection="1">
      <alignment horizontal="center" vertical="center"/>
      <protection locked="0"/>
    </xf>
    <xf numFmtId="4" fontId="31" fillId="0" borderId="25" xfId="0" applyNumberFormat="1" applyFont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horizontal="left" vertical="center"/>
    </xf>
    <xf numFmtId="0" fontId="31" fillId="0" borderId="27" xfId="0" applyFont="1" applyBorder="1" applyAlignment="1" applyProtection="1">
      <alignment horizontal="center" vertical="center"/>
      <protection locked="0"/>
    </xf>
    <xf numFmtId="0" fontId="31" fillId="0" borderId="28" xfId="0" applyFont="1" applyBorder="1" applyAlignment="1" applyProtection="1">
      <alignment horizontal="center" vertical="center"/>
      <protection locked="0"/>
    </xf>
    <xf numFmtId="0" fontId="32" fillId="0" borderId="13" xfId="0" applyFont="1" applyBorder="1" applyAlignment="1" applyProtection="1">
      <alignment vertical="center"/>
      <protection locked="0"/>
    </xf>
    <xf numFmtId="0" fontId="32" fillId="0" borderId="21" xfId="0" applyFont="1" applyBorder="1" applyAlignment="1" applyProtection="1">
      <alignment vertical="center"/>
      <protection locked="0"/>
    </xf>
    <xf numFmtId="4" fontId="7" fillId="0" borderId="29" xfId="0" applyNumberFormat="1" applyFont="1" applyBorder="1"/>
    <xf numFmtId="4" fontId="19" fillId="0" borderId="30" xfId="0" applyNumberFormat="1" applyFont="1" applyBorder="1" applyAlignment="1" applyProtection="1">
      <alignment vertical="center"/>
      <protection locked="0"/>
    </xf>
    <xf numFmtId="49" fontId="19" fillId="0" borderId="30" xfId="0" applyNumberFormat="1" applyFont="1" applyBorder="1" applyAlignment="1" applyProtection="1">
      <alignment horizontal="left" vertical="center" wrapText="1"/>
      <protection locked="0"/>
    </xf>
    <xf numFmtId="49" fontId="31" fillId="0" borderId="30" xfId="0" applyNumberFormat="1" applyFont="1" applyBorder="1" applyAlignment="1" applyProtection="1">
      <alignment horizontal="left" vertical="center" wrapText="1"/>
      <protection locked="0"/>
    </xf>
    <xf numFmtId="4" fontId="39" fillId="0" borderId="31" xfId="0" applyNumberFormat="1" applyFont="1" applyBorder="1" applyAlignment="1" applyProtection="1">
      <alignment vertical="center"/>
      <protection locked="0"/>
    </xf>
    <xf numFmtId="4" fontId="31" fillId="0" borderId="26" xfId="0" applyNumberFormat="1" applyFont="1" applyBorder="1" applyAlignment="1" applyProtection="1">
      <alignment vertical="center"/>
      <protection locked="0"/>
    </xf>
    <xf numFmtId="4" fontId="19" fillId="0" borderId="31" xfId="0" applyNumberFormat="1" applyFont="1" applyBorder="1" applyAlignment="1" applyProtection="1">
      <alignment vertical="center"/>
      <protection locked="0"/>
    </xf>
    <xf numFmtId="4" fontId="31" fillId="0" borderId="32" xfId="0" applyNumberFormat="1" applyFont="1" applyBorder="1" applyAlignment="1" applyProtection="1">
      <alignment vertical="center"/>
      <protection locked="0"/>
    </xf>
    <xf numFmtId="4" fontId="31" fillId="0" borderId="31" xfId="0" applyNumberFormat="1" applyFont="1" applyBorder="1" applyAlignment="1" applyProtection="1">
      <alignment vertical="center"/>
      <protection locked="0"/>
    </xf>
    <xf numFmtId="4" fontId="19" fillId="0" borderId="26" xfId="0" applyNumberFormat="1" applyFont="1" applyBorder="1" applyAlignment="1" applyProtection="1">
      <alignment vertical="center"/>
      <protection locked="0"/>
    </xf>
    <xf numFmtId="168" fontId="35" fillId="0" borderId="26" xfId="0" applyNumberFormat="1" applyFont="1" applyBorder="1" applyAlignment="1">
      <alignment horizontal="center"/>
    </xf>
    <xf numFmtId="168" fontId="35" fillId="0" borderId="29" xfId="0" applyNumberFormat="1" applyFont="1" applyBorder="1" applyAlignment="1">
      <alignment horizontal="center"/>
    </xf>
    <xf numFmtId="168" fontId="35" fillId="0" borderId="26" xfId="0" applyNumberFormat="1" applyFont="1" applyBorder="1" applyAlignment="1">
      <alignment horizontal="center" vertical="center"/>
    </xf>
    <xf numFmtId="0" fontId="34" fillId="0" borderId="23" xfId="0" applyFont="1" applyBorder="1" applyAlignment="1">
      <alignment horizontal="center"/>
    </xf>
    <xf numFmtId="0" fontId="34" fillId="0" borderId="33" xfId="0" applyFont="1" applyBorder="1" applyAlignment="1">
      <alignment horizontal="center"/>
    </xf>
    <xf numFmtId="0" fontId="34" fillId="0" borderId="23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/>
    </xf>
    <xf numFmtId="0" fontId="34" fillId="0" borderId="29" xfId="0" applyFont="1" applyBorder="1" applyAlignment="1">
      <alignment horizontal="center"/>
    </xf>
    <xf numFmtId="0" fontId="34" fillId="0" borderId="26" xfId="0" applyFont="1" applyBorder="1" applyAlignment="1">
      <alignment horizontal="center" vertical="center"/>
    </xf>
    <xf numFmtId="0" fontId="34" fillId="0" borderId="23" xfId="0" applyFont="1" applyBorder="1" applyAlignment="1">
      <alignment horizontal="left" wrapText="1"/>
    </xf>
    <xf numFmtId="0" fontId="36" fillId="0" borderId="23" xfId="0" applyFont="1" applyBorder="1" applyAlignment="1">
      <alignment horizontal="left" wrapText="1"/>
    </xf>
    <xf numFmtId="0" fontId="34" fillId="0" borderId="33" xfId="0" applyFont="1" applyBorder="1" applyAlignment="1">
      <alignment horizontal="left" wrapText="1"/>
    </xf>
    <xf numFmtId="0" fontId="36" fillId="0" borderId="23" xfId="0" applyFont="1" applyBorder="1" applyAlignment="1">
      <alignment wrapText="1"/>
    </xf>
    <xf numFmtId="0" fontId="32" fillId="0" borderId="34" xfId="0" applyFont="1" applyBorder="1" applyAlignment="1" applyProtection="1">
      <alignment vertical="center"/>
      <protection locked="0"/>
    </xf>
    <xf numFmtId="0" fontId="32" fillId="0" borderId="35" xfId="0" applyFont="1" applyBorder="1" applyAlignment="1" applyProtection="1">
      <alignment vertical="center"/>
      <protection locked="0"/>
    </xf>
    <xf numFmtId="0" fontId="32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49" fontId="19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7" fontId="19" fillId="0" borderId="0" xfId="0" applyNumberFormat="1" applyFont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0" fontId="34" fillId="0" borderId="0" xfId="0" applyFont="1" applyAlignment="1">
      <alignment horizontal="left" wrapText="1"/>
    </xf>
    <xf numFmtId="0" fontId="34" fillId="0" borderId="35" xfId="0" applyFont="1" applyBorder="1" applyAlignment="1">
      <alignment horizontal="left" wrapText="1"/>
    </xf>
    <xf numFmtId="0" fontId="34" fillId="0" borderId="36" xfId="0" applyFont="1" applyBorder="1" applyAlignment="1">
      <alignment horizontal="left" wrapText="1"/>
    </xf>
    <xf numFmtId="0" fontId="37" fillId="0" borderId="37" xfId="0" applyFont="1" applyBorder="1" applyAlignment="1">
      <alignment horizontal="left" wrapText="1"/>
    </xf>
    <xf numFmtId="0" fontId="37" fillId="0" borderId="38" xfId="0" applyFont="1" applyBorder="1" applyAlignment="1">
      <alignment horizontal="left" wrapText="1"/>
    </xf>
    <xf numFmtId="0" fontId="34" fillId="0" borderId="39" xfId="0" applyFont="1" applyBorder="1" applyAlignment="1">
      <alignment horizontal="left" wrapText="1"/>
    </xf>
    <xf numFmtId="0" fontId="31" fillId="0" borderId="29" xfId="0" applyFont="1" applyBorder="1" applyAlignment="1" applyProtection="1">
      <alignment horizontal="center" vertical="center"/>
      <protection locked="0"/>
    </xf>
    <xf numFmtId="0" fontId="31" fillId="0" borderId="33" xfId="0" applyFont="1" applyBorder="1" applyAlignment="1" applyProtection="1">
      <alignment horizontal="center" vertical="center"/>
      <protection locked="0"/>
    </xf>
    <xf numFmtId="49" fontId="31" fillId="0" borderId="0" xfId="0" applyNumberFormat="1" applyFont="1" applyAlignment="1" applyProtection="1">
      <alignment horizontal="left" vertical="center" wrapText="1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49" fontId="31" fillId="0" borderId="41" xfId="0" applyNumberFormat="1" applyFont="1" applyBorder="1" applyAlignment="1" applyProtection="1">
      <alignment horizontal="left" vertical="center" wrapText="1"/>
      <protection locked="0"/>
    </xf>
    <xf numFmtId="0" fontId="34" fillId="0" borderId="40" xfId="0" applyFont="1" applyBorder="1" applyAlignment="1">
      <alignment wrapText="1"/>
    </xf>
    <xf numFmtId="0" fontId="34" fillId="0" borderId="40" xfId="0" applyFont="1" applyBorder="1" applyAlignment="1">
      <alignment horizontal="left" wrapText="1"/>
    </xf>
    <xf numFmtId="0" fontId="34" fillId="0" borderId="40" xfId="0" applyFont="1" applyBorder="1" applyAlignment="1">
      <alignment horizontal="center"/>
    </xf>
    <xf numFmtId="168" fontId="35" fillId="0" borderId="23" xfId="0" applyNumberFormat="1" applyFont="1" applyBorder="1" applyAlignment="1">
      <alignment horizontal="center"/>
    </xf>
    <xf numFmtId="168" fontId="35" fillId="0" borderId="25" xfId="0" applyNumberFormat="1" applyFont="1" applyBorder="1" applyAlignment="1">
      <alignment horizontal="center"/>
    </xf>
    <xf numFmtId="0" fontId="34" fillId="0" borderId="35" xfId="0" applyFont="1" applyBorder="1" applyAlignment="1">
      <alignment horizontal="center"/>
    </xf>
    <xf numFmtId="0" fontId="34" fillId="0" borderId="25" xfId="0" applyFont="1" applyBorder="1" applyAlignment="1">
      <alignment horizontal="center"/>
    </xf>
    <xf numFmtId="0" fontId="34" fillId="0" borderId="24" xfId="0" applyFont="1" applyBorder="1" applyAlignment="1">
      <alignment horizontal="center"/>
    </xf>
    <xf numFmtId="4" fontId="31" fillId="0" borderId="29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wrapText="1"/>
    </xf>
    <xf numFmtId="0" fontId="40" fillId="0" borderId="22" xfId="0" applyFont="1" applyBorder="1" applyAlignment="1" applyProtection="1">
      <alignment horizontal="center" vertical="center"/>
      <protection locked="0"/>
    </xf>
    <xf numFmtId="4" fontId="41" fillId="0" borderId="0" xfId="0" applyNumberFormat="1" applyFont="1"/>
    <xf numFmtId="0" fontId="19" fillId="0" borderId="22" xfId="0" applyFont="1" applyBorder="1" applyAlignment="1">
      <alignment horizontal="center" vertical="center"/>
    </xf>
    <xf numFmtId="4" fontId="41" fillId="0" borderId="29" xfId="0" applyNumberFormat="1" applyFont="1" applyBorder="1"/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7" fillId="0" borderId="20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15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7" workbookViewId="0">
      <selection activeCell="J96" sqref="J96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2.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25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16"/>
      <c r="BS5" s="13" t="s">
        <v>6</v>
      </c>
    </row>
    <row r="6" spans="1:74" ht="37" customHeight="1">
      <c r="B6" s="16"/>
      <c r="D6" s="21" t="s">
        <v>12</v>
      </c>
      <c r="K6" s="259" t="s">
        <v>443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20" t="s">
        <v>445</v>
      </c>
      <c r="AK8" s="22" t="s">
        <v>17</v>
      </c>
      <c r="AM8" s="158"/>
      <c r="AN8" s="159">
        <v>46055</v>
      </c>
      <c r="AR8" s="16"/>
      <c r="BS8" s="13" t="s">
        <v>6</v>
      </c>
    </row>
    <row r="9" spans="1:74" ht="14.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K10" t="s">
        <v>444</v>
      </c>
      <c r="AI10" s="222"/>
      <c r="AK10" s="22" t="s">
        <v>19</v>
      </c>
      <c r="AN10" s="20" t="s">
        <v>1</v>
      </c>
      <c r="AR10" s="16"/>
      <c r="BS10" s="13" t="s">
        <v>6</v>
      </c>
    </row>
    <row r="11" spans="1:74" ht="18.5" customHeight="1">
      <c r="B11" s="16"/>
      <c r="E11" s="20" t="s">
        <v>16</v>
      </c>
      <c r="AK11" s="22" t="s">
        <v>20</v>
      </c>
      <c r="AN11" s="20" t="s">
        <v>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21</v>
      </c>
      <c r="AK13" s="22" t="s">
        <v>19</v>
      </c>
      <c r="AN13" s="20" t="s">
        <v>1</v>
      </c>
      <c r="AR13" s="16"/>
      <c r="BS13" s="13" t="s">
        <v>6</v>
      </c>
    </row>
    <row r="14" spans="1:74" ht="13">
      <c r="B14" s="16"/>
      <c r="E14" s="20" t="s">
        <v>16</v>
      </c>
      <c r="AK14" s="22" t="s">
        <v>20</v>
      </c>
      <c r="AN14" s="20" t="s">
        <v>1</v>
      </c>
      <c r="AR14" s="16"/>
      <c r="BS14" s="13" t="s">
        <v>6</v>
      </c>
    </row>
    <row r="15" spans="1:74" ht="7" customHeight="1">
      <c r="B15" s="16"/>
      <c r="AR15" s="16"/>
      <c r="BS15" s="13" t="s">
        <v>3</v>
      </c>
    </row>
    <row r="16" spans="1:74" ht="12" customHeight="1">
      <c r="B16" s="16"/>
      <c r="D16" s="22" t="s">
        <v>22</v>
      </c>
      <c r="AK16" s="22" t="s">
        <v>19</v>
      </c>
      <c r="AN16" s="20" t="s">
        <v>1</v>
      </c>
      <c r="AR16" s="16"/>
      <c r="BS16" s="13" t="s">
        <v>3</v>
      </c>
    </row>
    <row r="17" spans="2:71" ht="18.5" customHeight="1">
      <c r="B17" s="16"/>
      <c r="E17" s="20" t="s">
        <v>23</v>
      </c>
      <c r="AK17" s="22" t="s">
        <v>20</v>
      </c>
      <c r="AN17" s="20" t="s">
        <v>1</v>
      </c>
      <c r="AR17" s="16"/>
      <c r="BS17" s="13" t="s">
        <v>24</v>
      </c>
    </row>
    <row r="18" spans="2:71" ht="7" customHeight="1">
      <c r="B18" s="16"/>
      <c r="AR18" s="16"/>
      <c r="BS18" s="13" t="s">
        <v>6</v>
      </c>
    </row>
    <row r="19" spans="2:71" ht="12" customHeight="1">
      <c r="B19" s="16"/>
      <c r="D19" s="22" t="s">
        <v>25</v>
      </c>
      <c r="AK19" s="22" t="s">
        <v>19</v>
      </c>
      <c r="AN19" s="20" t="s">
        <v>1</v>
      </c>
      <c r="AR19" s="16"/>
      <c r="BS19" s="13" t="s">
        <v>6</v>
      </c>
    </row>
    <row r="20" spans="2:71" ht="18.5" customHeight="1">
      <c r="B20" s="16"/>
      <c r="E20" s="20" t="s">
        <v>16</v>
      </c>
      <c r="AK20" s="22" t="s">
        <v>20</v>
      </c>
      <c r="AN20" s="20" t="s">
        <v>1</v>
      </c>
      <c r="AR20" s="16"/>
      <c r="BS20" s="13" t="s">
        <v>24</v>
      </c>
    </row>
    <row r="21" spans="2:71" ht="7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61">
        <f>ROUND(AG94,2)</f>
        <v>0</v>
      </c>
      <c r="AL26" s="262"/>
      <c r="AM26" s="262"/>
      <c r="AN26" s="262"/>
      <c r="AO26" s="262"/>
      <c r="AR26" s="25"/>
    </row>
    <row r="27" spans="2:71" s="1" customFormat="1" ht="7" customHeight="1">
      <c r="B27" s="25"/>
      <c r="AR27" s="25"/>
    </row>
    <row r="28" spans="2:71" s="1" customFormat="1" ht="13">
      <c r="B28" s="25"/>
      <c r="L28" s="263" t="s">
        <v>28</v>
      </c>
      <c r="M28" s="263"/>
      <c r="N28" s="263"/>
      <c r="O28" s="263"/>
      <c r="P28" s="263"/>
      <c r="W28" s="263" t="s">
        <v>29</v>
      </c>
      <c r="X28" s="263"/>
      <c r="Y28" s="263"/>
      <c r="Z28" s="263"/>
      <c r="AA28" s="263"/>
      <c r="AB28" s="263"/>
      <c r="AC28" s="263"/>
      <c r="AD28" s="263"/>
      <c r="AE28" s="263"/>
      <c r="AK28" s="263" t="s">
        <v>30</v>
      </c>
      <c r="AL28" s="263"/>
      <c r="AM28" s="263"/>
      <c r="AN28" s="263"/>
      <c r="AO28" s="263"/>
      <c r="AR28" s="25"/>
    </row>
    <row r="29" spans="2:71" s="2" customFormat="1" ht="14.5" customHeight="1">
      <c r="B29" s="29"/>
      <c r="D29" s="22" t="s">
        <v>31</v>
      </c>
      <c r="F29" s="30" t="s">
        <v>32</v>
      </c>
      <c r="L29" s="245">
        <v>0.2</v>
      </c>
      <c r="M29" s="244"/>
      <c r="N29" s="244"/>
      <c r="O29" s="244"/>
      <c r="P29" s="244"/>
      <c r="Q29" s="31"/>
      <c r="R29" s="31"/>
      <c r="S29" s="31"/>
      <c r="T29" s="31"/>
      <c r="U29" s="31"/>
      <c r="V29" s="31"/>
      <c r="W29" s="243">
        <f>ROUND(AZ94, 2)</f>
        <v>0</v>
      </c>
      <c r="X29" s="244"/>
      <c r="Y29" s="244"/>
      <c r="Z29" s="244"/>
      <c r="AA29" s="244"/>
      <c r="AB29" s="244"/>
      <c r="AC29" s="244"/>
      <c r="AD29" s="244"/>
      <c r="AE29" s="244"/>
      <c r="AF29" s="31"/>
      <c r="AG29" s="31"/>
      <c r="AH29" s="31"/>
      <c r="AI29" s="31"/>
      <c r="AJ29" s="31"/>
      <c r="AK29" s="243">
        <f>ROUND(AV94, 2)</f>
        <v>0</v>
      </c>
      <c r="AL29" s="244"/>
      <c r="AM29" s="244"/>
      <c r="AN29" s="244"/>
      <c r="AO29" s="24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5" customHeight="1">
      <c r="B30" s="29"/>
      <c r="F30" s="30" t="s">
        <v>33</v>
      </c>
      <c r="L30" s="257">
        <v>0.23</v>
      </c>
      <c r="M30" s="251"/>
      <c r="N30" s="251"/>
      <c r="O30" s="251"/>
      <c r="P30" s="251"/>
      <c r="W30" s="250">
        <f>ROUND(AK26,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ROUND(W30*0.23, 2)</f>
        <v>0</v>
      </c>
      <c r="AL30" s="251"/>
      <c r="AM30" s="251"/>
      <c r="AN30" s="251"/>
      <c r="AO30" s="251"/>
      <c r="AR30" s="29"/>
    </row>
    <row r="31" spans="2:71" s="2" customFormat="1" ht="14.5" hidden="1" customHeight="1">
      <c r="B31" s="29"/>
      <c r="F31" s="22" t="s">
        <v>34</v>
      </c>
      <c r="L31" s="257">
        <v>0.2</v>
      </c>
      <c r="M31" s="251"/>
      <c r="N31" s="251"/>
      <c r="O31" s="251"/>
      <c r="P31" s="251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29"/>
    </row>
    <row r="32" spans="2:71" s="2" customFormat="1" ht="14.5" hidden="1" customHeight="1">
      <c r="B32" s="29"/>
      <c r="F32" s="22" t="s">
        <v>35</v>
      </c>
      <c r="L32" s="257">
        <v>0.2</v>
      </c>
      <c r="M32" s="251"/>
      <c r="N32" s="251"/>
      <c r="O32" s="251"/>
      <c r="P32" s="251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29"/>
    </row>
    <row r="33" spans="2:52" s="2" customFormat="1" ht="14.5" hidden="1" customHeight="1">
      <c r="B33" s="29"/>
      <c r="F33" s="30" t="s">
        <v>36</v>
      </c>
      <c r="L33" s="245">
        <v>0</v>
      </c>
      <c r="M33" s="244"/>
      <c r="N33" s="244"/>
      <c r="O33" s="244"/>
      <c r="P33" s="244"/>
      <c r="Q33" s="31"/>
      <c r="R33" s="31"/>
      <c r="S33" s="31"/>
      <c r="T33" s="31"/>
      <c r="U33" s="31"/>
      <c r="V33" s="31"/>
      <c r="W33" s="243">
        <f>ROUND(BD94, 2)</f>
        <v>0</v>
      </c>
      <c r="X33" s="244"/>
      <c r="Y33" s="244"/>
      <c r="Z33" s="244"/>
      <c r="AA33" s="244"/>
      <c r="AB33" s="244"/>
      <c r="AC33" s="244"/>
      <c r="AD33" s="244"/>
      <c r="AE33" s="244"/>
      <c r="AF33" s="31"/>
      <c r="AG33" s="31"/>
      <c r="AH33" s="31"/>
      <c r="AI33" s="31"/>
      <c r="AJ33" s="31"/>
      <c r="AK33" s="243">
        <v>0</v>
      </c>
      <c r="AL33" s="244"/>
      <c r="AM33" s="244"/>
      <c r="AN33" s="244"/>
      <c r="AO33" s="24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7" customHeight="1">
      <c r="B34" s="25"/>
      <c r="AR34" s="25"/>
    </row>
    <row r="35" spans="2:52" s="1" customFormat="1" ht="26" customHeight="1">
      <c r="B35" s="25"/>
      <c r="C35" s="33"/>
      <c r="D35" s="34" t="s">
        <v>37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38</v>
      </c>
      <c r="U35" s="35"/>
      <c r="V35" s="35"/>
      <c r="W35" s="35"/>
      <c r="X35" s="246" t="s">
        <v>39</v>
      </c>
      <c r="Y35" s="247"/>
      <c r="Z35" s="247"/>
      <c r="AA35" s="247"/>
      <c r="AB35" s="247"/>
      <c r="AC35" s="35"/>
      <c r="AD35" s="35"/>
      <c r="AE35" s="35"/>
      <c r="AF35" s="35"/>
      <c r="AG35" s="35"/>
      <c r="AH35" s="35"/>
      <c r="AI35" s="35"/>
      <c r="AJ35" s="35"/>
      <c r="AK35" s="248">
        <f>SUM(AK26:AK33)</f>
        <v>0</v>
      </c>
      <c r="AL35" s="247"/>
      <c r="AM35" s="247"/>
      <c r="AN35" s="247"/>
      <c r="AO35" s="249"/>
      <c r="AP35" s="33"/>
      <c r="AQ35" s="33"/>
      <c r="AR35" s="25"/>
    </row>
    <row r="36" spans="2:52" s="1" customFormat="1" ht="7" customHeight="1">
      <c r="B36" s="25"/>
      <c r="AR36" s="25"/>
    </row>
    <row r="37" spans="2:52" s="1" customFormat="1" ht="14.5" customHeight="1">
      <c r="B37" s="25"/>
      <c r="AR37" s="25"/>
    </row>
    <row r="38" spans="2:52" ht="14.5" customHeight="1">
      <c r="B38" s="16"/>
      <c r="AR38" s="16"/>
    </row>
    <row r="39" spans="2:52" ht="14.5" customHeight="1">
      <c r="B39" s="16"/>
      <c r="AR39" s="16"/>
    </row>
    <row r="40" spans="2:52" ht="14.5" customHeight="1">
      <c r="B40" s="16"/>
      <c r="AR40" s="16"/>
    </row>
    <row r="41" spans="2:52" ht="14.5" customHeight="1">
      <c r="B41" s="16"/>
      <c r="AR41" s="16"/>
    </row>
    <row r="42" spans="2:52" ht="14.5" customHeight="1">
      <c r="B42" s="16"/>
      <c r="AR42" s="16"/>
    </row>
    <row r="43" spans="2:52" ht="14.5" customHeight="1">
      <c r="B43" s="16"/>
      <c r="AR43" s="16"/>
    </row>
    <row r="44" spans="2:52" ht="14.5" customHeight="1">
      <c r="B44" s="16"/>
      <c r="AR44" s="16"/>
    </row>
    <row r="45" spans="2:52" ht="14.5" customHeight="1">
      <c r="B45" s="16"/>
      <c r="AR45" s="16"/>
    </row>
    <row r="46" spans="2:52" ht="14.5" customHeight="1">
      <c r="B46" s="16"/>
      <c r="AR46" s="16"/>
    </row>
    <row r="47" spans="2:52" ht="14.5" customHeight="1">
      <c r="B47" s="16"/>
      <c r="AR47" s="16"/>
    </row>
    <row r="48" spans="2:52" ht="14.5" customHeight="1">
      <c r="B48" s="16"/>
      <c r="AR48" s="16"/>
    </row>
    <row r="49" spans="2:44" s="1" customFormat="1" ht="14.5" customHeight="1">
      <c r="B49" s="25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">
      <c r="B60" s="25"/>
      <c r="D60" s="39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42</v>
      </c>
      <c r="AI60" s="27"/>
      <c r="AJ60" s="27"/>
      <c r="AK60" s="27"/>
      <c r="AL60" s="27"/>
      <c r="AM60" s="39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7" t="s">
        <v>44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45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">
      <c r="B75" s="25"/>
      <c r="D75" s="39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42</v>
      </c>
      <c r="AI75" s="27"/>
      <c r="AJ75" s="27"/>
      <c r="AK75" s="27"/>
      <c r="AL75" s="27"/>
      <c r="AM75" s="39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5" customHeight="1">
      <c r="B82" s="25"/>
      <c r="C82" s="17" t="s">
        <v>46</v>
      </c>
      <c r="AR82" s="25"/>
    </row>
    <row r="83" spans="1:91" s="1" customFormat="1" ht="7" customHeight="1">
      <c r="B83" s="25"/>
      <c r="AR83" s="25"/>
    </row>
    <row r="84" spans="1:91" s="3" customFormat="1" ht="12" customHeight="1">
      <c r="B84" s="44"/>
      <c r="C84" s="22" t="s">
        <v>11</v>
      </c>
      <c r="AR84" s="44"/>
    </row>
    <row r="85" spans="1:91" s="4" customFormat="1" ht="37" customHeight="1">
      <c r="B85" s="45"/>
      <c r="C85" s="46" t="s">
        <v>12</v>
      </c>
      <c r="L85" s="234" t="str">
        <f>K6</f>
        <v>REKONŠTRUKCIA MULTIFUNKČNÉHO IHRISKA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45"/>
    </row>
    <row r="86" spans="1:91" s="1" customFormat="1" ht="7" customHeight="1">
      <c r="B86" s="25"/>
      <c r="AR86" s="25"/>
    </row>
    <row r="87" spans="1:91" s="1" customFormat="1" ht="12" customHeight="1">
      <c r="B87" s="25"/>
      <c r="C87" s="22" t="s">
        <v>15</v>
      </c>
      <c r="L87" s="47"/>
      <c r="M87" s="1" t="str">
        <f>K8</f>
        <v>k.ú. Bojnice, parc.č.KN-C 3120, 3121/6</v>
      </c>
      <c r="AI87" s="22" t="s">
        <v>17</v>
      </c>
      <c r="AM87" s="236">
        <f>IF(AN8= "","",AN8)</f>
        <v>46055</v>
      </c>
      <c r="AN87" s="236"/>
      <c r="AR87" s="25"/>
    </row>
    <row r="88" spans="1:91" s="1" customFormat="1" ht="7" customHeight="1">
      <c r="B88" s="25"/>
      <c r="AR88" s="25"/>
    </row>
    <row r="89" spans="1:91" s="1" customFormat="1" ht="15.25" customHeight="1">
      <c r="B89" s="25"/>
      <c r="C89" s="22" t="s">
        <v>18</v>
      </c>
      <c r="L89" s="3" t="str">
        <f>IF(E11= "","",E11)</f>
        <v xml:space="preserve"> </v>
      </c>
      <c r="M89" s="1" t="s">
        <v>444</v>
      </c>
      <c r="AI89" s="22" t="s">
        <v>22</v>
      </c>
      <c r="AM89" s="237" t="str">
        <f>IF(E17="","",E17)</f>
        <v>Ing. arch Peter Tavel</v>
      </c>
      <c r="AN89" s="238"/>
      <c r="AO89" s="238"/>
      <c r="AP89" s="238"/>
      <c r="AR89" s="25"/>
      <c r="AS89" s="239" t="s">
        <v>47</v>
      </c>
      <c r="AT89" s="24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5" customHeight="1">
      <c r="B90" s="25"/>
      <c r="C90" s="22" t="s">
        <v>21</v>
      </c>
      <c r="L90" s="3" t="str">
        <f>IF(E14="","",E14)</f>
        <v xml:space="preserve"> </v>
      </c>
      <c r="AI90" s="22" t="s">
        <v>25</v>
      </c>
      <c r="AM90" s="237" t="str">
        <f>IF(E20="","",E20)</f>
        <v xml:space="preserve"> </v>
      </c>
      <c r="AN90" s="238"/>
      <c r="AO90" s="238"/>
      <c r="AP90" s="238"/>
      <c r="AR90" s="25"/>
      <c r="AS90" s="241"/>
      <c r="AT90" s="242"/>
      <c r="BD90" s="52"/>
    </row>
    <row r="91" spans="1:91" s="1" customFormat="1" ht="11" customHeight="1">
      <c r="B91" s="25"/>
      <c r="AR91" s="25"/>
      <c r="AS91" s="241"/>
      <c r="AT91" s="242"/>
      <c r="BD91" s="52"/>
    </row>
    <row r="92" spans="1:91" s="1" customFormat="1" ht="29.25" customHeight="1">
      <c r="B92" s="25"/>
      <c r="C92" s="229" t="s">
        <v>48</v>
      </c>
      <c r="D92" s="230"/>
      <c r="E92" s="230"/>
      <c r="F92" s="230"/>
      <c r="G92" s="230"/>
      <c r="H92" s="53"/>
      <c r="I92" s="231" t="s">
        <v>49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50</v>
      </c>
      <c r="AH92" s="230"/>
      <c r="AI92" s="230"/>
      <c r="AJ92" s="230"/>
      <c r="AK92" s="230"/>
      <c r="AL92" s="230"/>
      <c r="AM92" s="230"/>
      <c r="AN92" s="231" t="s">
        <v>51</v>
      </c>
      <c r="AO92" s="230"/>
      <c r="AP92" s="233"/>
      <c r="AQ92" s="54" t="s">
        <v>52</v>
      </c>
      <c r="AR92" s="25"/>
      <c r="AS92" s="55" t="s">
        <v>53</v>
      </c>
      <c r="AT92" s="56" t="s">
        <v>54</v>
      </c>
      <c r="AU92" s="56" t="s">
        <v>55</v>
      </c>
      <c r="AV92" s="56" t="s">
        <v>56</v>
      </c>
      <c r="AW92" s="56" t="s">
        <v>57</v>
      </c>
      <c r="AX92" s="56" t="s">
        <v>58</v>
      </c>
      <c r="AY92" s="56" t="s">
        <v>59</v>
      </c>
      <c r="AZ92" s="56" t="s">
        <v>60</v>
      </c>
      <c r="BA92" s="56" t="s">
        <v>61</v>
      </c>
      <c r="BB92" s="56" t="s">
        <v>62</v>
      </c>
      <c r="BC92" s="56" t="s">
        <v>63</v>
      </c>
      <c r="BD92" s="57" t="s">
        <v>64</v>
      </c>
    </row>
    <row r="93" spans="1:91" s="1" customFormat="1" ht="11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5" customHeight="1">
      <c r="B94" s="59"/>
      <c r="C94" s="60" t="s">
        <v>65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55">
        <f>ROUND(AG95,2)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66</v>
      </c>
      <c r="BT94" s="68" t="s">
        <v>67</v>
      </c>
      <c r="BU94" s="69" t="s">
        <v>68</v>
      </c>
      <c r="BV94" s="68" t="s">
        <v>69</v>
      </c>
      <c r="BW94" s="68" t="s">
        <v>4</v>
      </c>
      <c r="BX94" s="68" t="s">
        <v>70</v>
      </c>
      <c r="CL94" s="68" t="s">
        <v>1</v>
      </c>
    </row>
    <row r="95" spans="1:91" s="6" customFormat="1" ht="16.5" customHeight="1">
      <c r="A95" s="70" t="s">
        <v>71</v>
      </c>
      <c r="B95" s="71"/>
      <c r="C95" s="72"/>
      <c r="D95" s="254" t="s">
        <v>72</v>
      </c>
      <c r="E95" s="254"/>
      <c r="F95" s="254"/>
      <c r="G95" s="254"/>
      <c r="H95" s="254"/>
      <c r="I95" s="73"/>
      <c r="J95" s="254" t="s">
        <v>443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'SO 01 - Multifunkčné ihri...'!J30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74" t="s">
        <v>73</v>
      </c>
      <c r="AR95" s="71"/>
      <c r="AS95" s="75">
        <v>0</v>
      </c>
      <c r="AT95" s="76">
        <f>ROUND(SUM(AV95:AW95),2)</f>
        <v>0</v>
      </c>
      <c r="AU95" s="77">
        <f>'SO 01 - Multifunkčné ihri...'!P132</f>
        <v>0</v>
      </c>
      <c r="AV95" s="76">
        <f>'SO 01 - Multifunkčné ihri...'!J33</f>
        <v>0</v>
      </c>
      <c r="AW95" s="76">
        <f>'SO 01 - Multifunkčné ihri...'!J34</f>
        <v>0</v>
      </c>
      <c r="AX95" s="76">
        <f>'SO 01 - Multifunkčné ihri...'!J35</f>
        <v>0</v>
      </c>
      <c r="AY95" s="76">
        <f>'SO 01 - Multifunkčné ihri...'!J36</f>
        <v>0</v>
      </c>
      <c r="AZ95" s="76">
        <f>'SO 01 - Multifunkčné ihri...'!F33</f>
        <v>0</v>
      </c>
      <c r="BA95" s="76">
        <f>'SO 01 - Multifunkčné ihri...'!F34</f>
        <v>0</v>
      </c>
      <c r="BB95" s="76">
        <f>'SO 01 - Multifunkčné ihri...'!F35</f>
        <v>0</v>
      </c>
      <c r="BC95" s="76">
        <f>'SO 01 - Multifunkčné ihri...'!F36</f>
        <v>0</v>
      </c>
      <c r="BD95" s="78">
        <f>'SO 01 - Multifunkčné ihri...'!F37</f>
        <v>0</v>
      </c>
      <c r="BT95" s="79" t="s">
        <v>74</v>
      </c>
      <c r="BV95" s="79" t="s">
        <v>69</v>
      </c>
      <c r="BW95" s="79" t="s">
        <v>75</v>
      </c>
      <c r="BX95" s="79" t="s">
        <v>4</v>
      </c>
      <c r="CL95" s="79" t="s">
        <v>1</v>
      </c>
      <c r="CM95" s="79" t="s">
        <v>67</v>
      </c>
    </row>
    <row r="96" spans="1:91" s="1" customFormat="1" ht="30" customHeight="1">
      <c r="B96" s="25"/>
      <c r="AR96" s="25"/>
    </row>
    <row r="97" spans="2:44" s="1" customFormat="1" ht="7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01 - Multifunkčné ihri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1"/>
  <sheetViews>
    <sheetView showGridLines="0" tabSelected="1" workbookViewId="0">
      <selection activeCell="I291" sqref="I291"/>
    </sheetView>
  </sheetViews>
  <sheetFormatPr baseColWidth="10" defaultColWidth="8.75" defaultRowHeight="11"/>
  <cols>
    <col min="1" max="1" width="8.25" customWidth="1"/>
    <col min="2" max="2" width="1.25" customWidth="1"/>
    <col min="3" max="3" width="4.75" customWidth="1"/>
    <col min="4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43" customWidth="1"/>
    <col min="13" max="13" width="10.75" customWidth="1"/>
    <col min="15" max="20" width="14.25" customWidth="1"/>
    <col min="21" max="21" width="16.25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1" width="9.25" hidden="1"/>
    <col min="62" max="62" width="11.75" customWidth="1"/>
    <col min="63" max="63" width="12.25" customWidth="1"/>
  </cols>
  <sheetData>
    <row r="2" spans="2:46" ht="35.25" customHeight="1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3" t="s">
        <v>75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5" customHeight="1">
      <c r="B4" s="16"/>
      <c r="D4" s="17" t="s">
        <v>76</v>
      </c>
      <c r="L4" s="16"/>
      <c r="M4" s="80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8" t="str">
        <f>'Rekapitulácia stavby'!K6</f>
        <v>REKONŠTRUKCIA MULTIFUNKČNÉHO IHRISKA</v>
      </c>
      <c r="F7" s="269"/>
      <c r="G7" s="269"/>
      <c r="H7" s="269"/>
      <c r="L7" s="16"/>
    </row>
    <row r="8" spans="2:46" s="1" customFormat="1" ht="12" customHeight="1">
      <c r="B8" s="25"/>
      <c r="D8" s="22" t="s">
        <v>77</v>
      </c>
      <c r="L8" s="25"/>
    </row>
    <row r="9" spans="2:46" s="1" customFormat="1" ht="16.5" customHeight="1">
      <c r="B9" s="25"/>
      <c r="E9" s="234" t="s">
        <v>446</v>
      </c>
      <c r="F9" s="267"/>
      <c r="G9" s="267"/>
      <c r="H9" s="267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2:46" s="1" customFormat="1" ht="12" customHeight="1">
      <c r="B12" s="25"/>
      <c r="D12" s="22" t="s">
        <v>15</v>
      </c>
      <c r="F12" s="20" t="str">
        <f>'Rekapitulácia stavby'!K8</f>
        <v>k.ú. Bojnice, parc.č.KN-C 3120, 3121/6</v>
      </c>
      <c r="I12" s="22" t="s">
        <v>17</v>
      </c>
      <c r="J12" s="48">
        <f>'Rekapitulácia stavby'!AN8</f>
        <v>46055</v>
      </c>
      <c r="L12" s="25"/>
    </row>
    <row r="13" spans="2:46" s="1" customFormat="1" ht="11" customHeight="1">
      <c r="B13" s="25"/>
      <c r="L13" s="25"/>
    </row>
    <row r="14" spans="2:46" s="1" customFormat="1" ht="12" customHeight="1">
      <c r="B14" s="25"/>
      <c r="D14" s="22" t="s">
        <v>18</v>
      </c>
      <c r="F14" s="1" t="s">
        <v>444</v>
      </c>
      <c r="I14" s="22" t="s">
        <v>19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20</v>
      </c>
      <c r="J15" s="20" t="str">
        <f>IF('Rekapitulácia stavby'!AN11="","",'Rekapitulácia stavby'!AN11)</f>
        <v/>
      </c>
      <c r="L15" s="25"/>
    </row>
    <row r="16" spans="2:46" s="1" customFormat="1" ht="7" customHeight="1">
      <c r="B16" s="25"/>
      <c r="L16" s="25"/>
    </row>
    <row r="17" spans="2:12" s="1" customFormat="1" ht="12" customHeight="1">
      <c r="B17" s="25"/>
      <c r="D17" s="22" t="s">
        <v>21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258" t="str">
        <f>'Rekapitulácia stavby'!E14</f>
        <v xml:space="preserve"> </v>
      </c>
      <c r="F18" s="258"/>
      <c r="G18" s="258"/>
      <c r="H18" s="258"/>
      <c r="I18" s="22" t="s">
        <v>20</v>
      </c>
      <c r="J18" s="20" t="str">
        <f>'Rekapitulácia stavby'!AN14</f>
        <v/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22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>Ing. arch Peter Tavel</v>
      </c>
      <c r="I21" s="22" t="s">
        <v>20</v>
      </c>
      <c r="J21" s="20" t="str">
        <f>IF('Rekapitulácia stavby'!AN17="","",'Rekapitulácia stavby'!AN17)</f>
        <v/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20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1"/>
      <c r="E27" s="260" t="s">
        <v>1</v>
      </c>
      <c r="F27" s="260"/>
      <c r="G27" s="260"/>
      <c r="H27" s="260"/>
      <c r="L27" s="81"/>
    </row>
    <row r="28" spans="2:12" s="1" customFormat="1" ht="7" customHeight="1">
      <c r="B28" s="25"/>
      <c r="L28" s="25"/>
    </row>
    <row r="29" spans="2:12" s="1" customFormat="1" ht="7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25" customHeight="1">
      <c r="B30" s="25"/>
      <c r="D30" s="82" t="s">
        <v>27</v>
      </c>
      <c r="J30" s="62">
        <f>ROUND(J132, 2)</f>
        <v>0</v>
      </c>
      <c r="L30" s="25"/>
    </row>
    <row r="31" spans="2:12" s="1" customFormat="1" ht="7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5" customHeight="1">
      <c r="B33" s="25"/>
      <c r="D33" s="51" t="s">
        <v>31</v>
      </c>
      <c r="E33" s="30" t="s">
        <v>32</v>
      </c>
      <c r="F33" s="83">
        <f>ROUND((SUM(BE132:BE285)),  2)</f>
        <v>0</v>
      </c>
      <c r="G33" s="84"/>
      <c r="H33" s="84"/>
      <c r="I33" s="85">
        <v>0.2</v>
      </c>
      <c r="J33" s="83">
        <f>ROUND(((SUM(BE132:BE285))*I33),  2)</f>
        <v>0</v>
      </c>
      <c r="L33" s="25"/>
    </row>
    <row r="34" spans="2:12" s="1" customFormat="1" ht="14.5" customHeight="1">
      <c r="B34" s="25"/>
      <c r="E34" s="30" t="s">
        <v>33</v>
      </c>
      <c r="F34" s="86">
        <f>ROUND((SUM(BF132:BF285)),  2)</f>
        <v>0</v>
      </c>
      <c r="I34" s="87">
        <v>0.23</v>
      </c>
      <c r="J34" s="86">
        <f>ROUND(((SUM(J30))*I34),  2)</f>
        <v>0</v>
      </c>
      <c r="L34" s="25"/>
    </row>
    <row r="35" spans="2:12" s="1" customFormat="1" ht="14.5" customHeight="1">
      <c r="B35" s="25"/>
      <c r="E35" s="22" t="s">
        <v>34</v>
      </c>
      <c r="F35" s="86">
        <f>ROUND((SUM(BG132:BG285)),  2)</f>
        <v>0</v>
      </c>
      <c r="I35" s="87">
        <v>0.23</v>
      </c>
      <c r="J35" s="86">
        <f>0</f>
        <v>0</v>
      </c>
      <c r="L35" s="25"/>
    </row>
    <row r="36" spans="2:12" s="1" customFormat="1" ht="14.5" customHeight="1">
      <c r="B36" s="25"/>
      <c r="E36" s="22" t="s">
        <v>35</v>
      </c>
      <c r="F36" s="86">
        <f>ROUND((SUM(BH132:BH285)),  2)</f>
        <v>0</v>
      </c>
      <c r="I36" s="87">
        <v>0.23</v>
      </c>
      <c r="J36" s="86">
        <f>0</f>
        <v>0</v>
      </c>
      <c r="L36" s="25"/>
    </row>
    <row r="37" spans="2:12" s="1" customFormat="1" ht="14.5" customHeight="1">
      <c r="B37" s="25"/>
      <c r="E37" s="30" t="s">
        <v>36</v>
      </c>
      <c r="F37" s="83">
        <f>ROUND((SUM(BI132:BI285)),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25" customHeight="1">
      <c r="B39" s="25"/>
      <c r="C39" s="88"/>
      <c r="D39" s="89" t="s">
        <v>37</v>
      </c>
      <c r="E39" s="53"/>
      <c r="F39" s="53"/>
      <c r="G39" s="90" t="s">
        <v>38</v>
      </c>
      <c r="H39" s="91" t="s">
        <v>39</v>
      </c>
      <c r="I39" s="53"/>
      <c r="J39" s="92">
        <f>SUM(J30:J37)</f>
        <v>0</v>
      </c>
      <c r="K39" s="93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5"/>
      <c r="D61" s="39" t="s">
        <v>42</v>
      </c>
      <c r="E61" s="27"/>
      <c r="F61" s="94" t="s">
        <v>43</v>
      </c>
      <c r="G61" s="39" t="s">
        <v>42</v>
      </c>
      <c r="H61" s="27"/>
      <c r="I61" s="27"/>
      <c r="J61" s="95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5"/>
      <c r="D76" s="39" t="s">
        <v>42</v>
      </c>
      <c r="E76" s="27"/>
      <c r="F76" s="94" t="s">
        <v>43</v>
      </c>
      <c r="G76" s="39" t="s">
        <v>42</v>
      </c>
      <c r="H76" s="27"/>
      <c r="I76" s="27"/>
      <c r="J76" s="95" t="s">
        <v>43</v>
      </c>
      <c r="K76" s="27"/>
      <c r="L76" s="25"/>
    </row>
    <row r="77" spans="2:12" s="1" customFormat="1" ht="14.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customHeight="1">
      <c r="B82" s="25"/>
      <c r="C82" s="17" t="s">
        <v>78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268" t="str">
        <f>E7</f>
        <v>REKONŠTRUKCIA MULTIFUNKČNÉHO IHRISKA</v>
      </c>
      <c r="F85" s="269"/>
      <c r="G85" s="269"/>
      <c r="H85" s="269"/>
      <c r="L85" s="25"/>
    </row>
    <row r="86" spans="2:47" s="1" customFormat="1" ht="12" customHeight="1">
      <c r="B86" s="25"/>
      <c r="C86" s="22" t="s">
        <v>77</v>
      </c>
      <c r="L86" s="25"/>
    </row>
    <row r="87" spans="2:47" s="1" customFormat="1" ht="16.5" customHeight="1">
      <c r="B87" s="25"/>
      <c r="E87" s="234" t="str">
        <f>E9</f>
        <v>SO 01 - REKONŠTRUKCIA MULTIFUNKČNÉHO IHRISKA</v>
      </c>
      <c r="F87" s="267"/>
      <c r="G87" s="267"/>
      <c r="H87" s="267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k.ú. Bojnice, parc.č.KN-C 3120, 3121/6</v>
      </c>
      <c r="I89" s="22" t="s">
        <v>17</v>
      </c>
      <c r="J89" s="48">
        <f>IF(J12="","",J12)</f>
        <v>46055</v>
      </c>
      <c r="L89" s="25"/>
    </row>
    <row r="90" spans="2:47" s="1" customFormat="1" ht="7" customHeight="1">
      <c r="B90" s="25"/>
      <c r="L90" s="25"/>
    </row>
    <row r="91" spans="2:47" s="1" customFormat="1" ht="15.25" customHeight="1">
      <c r="B91" s="25"/>
      <c r="C91" s="22" t="s">
        <v>18</v>
      </c>
      <c r="F91" s="20" t="str">
        <f>F14</f>
        <v>Egel Real s.r.o., SNP 1235/4, 972 01 Bojnice , IČO: 46866001</v>
      </c>
      <c r="I91" s="22" t="s">
        <v>22</v>
      </c>
      <c r="J91" s="23" t="str">
        <f>E21</f>
        <v>Ing. arch Peter Tavel</v>
      </c>
      <c r="L91" s="25"/>
    </row>
    <row r="92" spans="2:47" s="1" customFormat="1" ht="15.25" customHeight="1">
      <c r="B92" s="25"/>
      <c r="C92" s="22" t="s">
        <v>21</v>
      </c>
      <c r="F92" s="20" t="str">
        <f>IF(E18="","",E18)</f>
        <v xml:space="preserve"> </v>
      </c>
      <c r="I92" s="22" t="s">
        <v>25</v>
      </c>
      <c r="J92" s="23" t="str">
        <f>E24</f>
        <v xml:space="preserve"> </v>
      </c>
      <c r="L92" s="25"/>
    </row>
    <row r="93" spans="2:47" s="1" customFormat="1" ht="10.25" customHeight="1">
      <c r="B93" s="25"/>
      <c r="L93" s="25"/>
    </row>
    <row r="94" spans="2:47" s="1" customFormat="1" ht="29.25" customHeight="1">
      <c r="B94" s="25"/>
      <c r="C94" s="96" t="s">
        <v>79</v>
      </c>
      <c r="D94" s="88"/>
      <c r="E94" s="88"/>
      <c r="F94" s="88"/>
      <c r="G94" s="88"/>
      <c r="H94" s="88"/>
      <c r="I94" s="88"/>
      <c r="J94" s="97" t="s">
        <v>80</v>
      </c>
      <c r="K94" s="88"/>
      <c r="L94" s="25"/>
    </row>
    <row r="95" spans="2:47" s="1" customFormat="1" ht="10.25" customHeight="1">
      <c r="B95" s="25"/>
      <c r="L95" s="25"/>
    </row>
    <row r="96" spans="2:47" s="1" customFormat="1" ht="23" customHeight="1">
      <c r="B96" s="25"/>
      <c r="C96" s="98" t="s">
        <v>81</v>
      </c>
      <c r="J96" s="62">
        <f>J132</f>
        <v>0</v>
      </c>
      <c r="L96" s="25"/>
      <c r="AU96" s="13" t="s">
        <v>82</v>
      </c>
    </row>
    <row r="97" spans="2:12" s="8" customFormat="1" ht="25" customHeight="1">
      <c r="B97" s="99"/>
      <c r="D97" s="100" t="s">
        <v>83</v>
      </c>
      <c r="E97" s="101"/>
      <c r="F97" s="101"/>
      <c r="G97" s="101"/>
      <c r="H97" s="101"/>
      <c r="I97" s="101"/>
      <c r="J97" s="102">
        <f>J133</f>
        <v>0</v>
      </c>
      <c r="L97" s="99"/>
    </row>
    <row r="98" spans="2:12" s="8" customFormat="1" ht="25" customHeight="1">
      <c r="B98" s="99"/>
      <c r="D98" s="100" t="s">
        <v>84</v>
      </c>
      <c r="E98" s="101"/>
      <c r="F98" s="101"/>
      <c r="G98" s="101"/>
      <c r="H98" s="101"/>
      <c r="I98" s="101"/>
      <c r="J98" s="102">
        <f>J135</f>
        <v>0</v>
      </c>
      <c r="L98" s="99"/>
    </row>
    <row r="99" spans="2:12" s="8" customFormat="1" ht="25" customHeight="1">
      <c r="B99" s="99"/>
      <c r="D99" s="100" t="s">
        <v>85</v>
      </c>
      <c r="E99" s="101"/>
      <c r="F99" s="101"/>
      <c r="G99" s="101"/>
      <c r="H99" s="101"/>
      <c r="I99" s="101"/>
      <c r="J99" s="102">
        <f>J159</f>
        <v>0</v>
      </c>
      <c r="L99" s="99"/>
    </row>
    <row r="100" spans="2:12" s="8" customFormat="1" ht="25" customHeight="1">
      <c r="B100" s="99"/>
      <c r="D100" s="100" t="s">
        <v>86</v>
      </c>
      <c r="E100" s="101"/>
      <c r="F100" s="101"/>
      <c r="G100" s="101"/>
      <c r="H100" s="101"/>
      <c r="I100" s="101"/>
      <c r="J100" s="102">
        <f>J172</f>
        <v>0</v>
      </c>
      <c r="L100" s="99"/>
    </row>
    <row r="101" spans="2:12" s="8" customFormat="1" ht="25" customHeight="1">
      <c r="B101" s="99"/>
      <c r="D101" s="100" t="s">
        <v>87</v>
      </c>
      <c r="E101" s="101"/>
      <c r="F101" s="101"/>
      <c r="G101" s="101"/>
      <c r="H101" s="101"/>
      <c r="I101" s="101"/>
      <c r="J101" s="102">
        <f>J174</f>
        <v>0</v>
      </c>
      <c r="L101" s="99"/>
    </row>
    <row r="102" spans="2:12" s="8" customFormat="1" ht="25" customHeight="1">
      <c r="B102" s="99"/>
      <c r="D102" s="100" t="s">
        <v>350</v>
      </c>
      <c r="E102" s="101"/>
      <c r="F102" s="101"/>
      <c r="G102" s="101"/>
      <c r="H102" s="101"/>
      <c r="I102" s="101"/>
      <c r="J102" s="102">
        <f>J182</f>
        <v>0</v>
      </c>
      <c r="L102" s="99"/>
    </row>
    <row r="103" spans="2:12" s="8" customFormat="1" ht="25" customHeight="1">
      <c r="B103" s="99"/>
      <c r="D103" s="100" t="s">
        <v>88</v>
      </c>
      <c r="E103" s="101"/>
      <c r="F103" s="101"/>
      <c r="G103" s="101"/>
      <c r="H103" s="101"/>
      <c r="I103" s="101"/>
      <c r="J103" s="102">
        <f>J197</f>
        <v>0</v>
      </c>
      <c r="L103" s="99"/>
    </row>
    <row r="104" spans="2:12" s="9" customFormat="1" ht="20" customHeight="1">
      <c r="B104" s="103"/>
      <c r="D104" s="104" t="s">
        <v>89</v>
      </c>
      <c r="E104" s="105"/>
      <c r="F104" s="105"/>
      <c r="G104" s="105"/>
      <c r="H104" s="105"/>
      <c r="I104" s="105"/>
      <c r="J104" s="106">
        <f>J198</f>
        <v>0</v>
      </c>
      <c r="L104" s="103"/>
    </row>
    <row r="105" spans="2:12" s="9" customFormat="1" ht="20" customHeight="1">
      <c r="B105" s="103"/>
      <c r="D105" s="104" t="s">
        <v>90</v>
      </c>
      <c r="E105" s="105"/>
      <c r="F105" s="105"/>
      <c r="G105" s="105"/>
      <c r="H105" s="105"/>
      <c r="I105" s="105"/>
      <c r="J105" s="106">
        <f>J205</f>
        <v>0</v>
      </c>
      <c r="L105" s="103"/>
    </row>
    <row r="106" spans="2:12" s="9" customFormat="1" ht="20" customHeight="1">
      <c r="B106" s="103"/>
      <c r="D106" s="104" t="s">
        <v>91</v>
      </c>
      <c r="E106" s="105"/>
      <c r="F106" s="105"/>
      <c r="G106" s="105"/>
      <c r="H106" s="105"/>
      <c r="I106" s="105"/>
      <c r="J106" s="106">
        <f>J209</f>
        <v>0</v>
      </c>
      <c r="L106" s="103"/>
    </row>
    <row r="107" spans="2:12" s="9" customFormat="1" ht="20" customHeight="1">
      <c r="B107" s="103"/>
      <c r="D107" s="104" t="s">
        <v>389</v>
      </c>
      <c r="E107" s="105"/>
      <c r="F107" s="105"/>
      <c r="G107" s="105"/>
      <c r="H107" s="105"/>
      <c r="I107" s="105"/>
      <c r="J107" s="106">
        <f>J215</f>
        <v>0</v>
      </c>
      <c r="L107" s="103"/>
    </row>
    <row r="108" spans="2:12" s="8" customFormat="1" ht="25" customHeight="1">
      <c r="B108" s="99"/>
      <c r="D108" s="100" t="s">
        <v>390</v>
      </c>
      <c r="E108" s="101"/>
      <c r="F108" s="101"/>
      <c r="G108" s="101"/>
      <c r="H108" s="101"/>
      <c r="I108" s="101"/>
      <c r="J108" s="102">
        <f>J222</f>
        <v>0</v>
      </c>
      <c r="L108" s="99"/>
    </row>
    <row r="109" spans="2:12" s="8" customFormat="1" ht="25" customHeight="1">
      <c r="B109" s="99"/>
      <c r="D109" s="100" t="s">
        <v>92</v>
      </c>
      <c r="E109" s="101"/>
      <c r="F109" s="101"/>
      <c r="G109" s="101"/>
      <c r="H109" s="101"/>
      <c r="I109" s="101"/>
      <c r="J109" s="102">
        <f>J247</f>
        <v>0</v>
      </c>
      <c r="L109" s="99"/>
    </row>
    <row r="110" spans="2:12" s="8" customFormat="1" ht="25" customHeight="1">
      <c r="B110" s="99"/>
      <c r="D110" s="100" t="s">
        <v>391</v>
      </c>
      <c r="E110" s="101"/>
      <c r="F110" s="101"/>
      <c r="G110" s="101"/>
      <c r="H110" s="101"/>
      <c r="I110" s="101"/>
      <c r="J110" s="102">
        <f>J249</f>
        <v>0</v>
      </c>
      <c r="L110" s="99"/>
    </row>
    <row r="111" spans="2:12" s="8" customFormat="1" ht="25" customHeight="1">
      <c r="B111" s="99"/>
      <c r="D111" s="100" t="s">
        <v>394</v>
      </c>
      <c r="E111" s="101"/>
      <c r="F111" s="101"/>
      <c r="G111" s="101"/>
      <c r="H111" s="101"/>
      <c r="I111" s="101"/>
      <c r="J111" s="102">
        <f>J263</f>
        <v>0</v>
      </c>
      <c r="L111" s="99"/>
    </row>
    <row r="112" spans="2:12" s="8" customFormat="1" ht="25" customHeight="1">
      <c r="B112" s="99"/>
      <c r="D112" s="100" t="s">
        <v>392</v>
      </c>
      <c r="E112" s="101"/>
      <c r="F112" s="101"/>
      <c r="G112" s="101"/>
      <c r="H112" s="101"/>
      <c r="I112" s="101"/>
      <c r="J112" s="102">
        <f>J283</f>
        <v>0</v>
      </c>
      <c r="L112" s="99"/>
    </row>
    <row r="113" spans="2:12" s="1" customFormat="1" ht="21.75" customHeight="1">
      <c r="B113" s="25"/>
      <c r="L113" s="25"/>
    </row>
    <row r="114" spans="2:12" s="1" customFormat="1" ht="7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5"/>
    </row>
    <row r="115" spans="2:12" ht="14.25" customHeight="1"/>
    <row r="118" spans="2:12" s="1" customFormat="1" ht="7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5"/>
    </row>
    <row r="119" spans="2:12" s="1" customFormat="1" ht="25" customHeight="1">
      <c r="B119" s="25"/>
      <c r="C119" s="17" t="s">
        <v>93</v>
      </c>
      <c r="L119" s="25"/>
    </row>
    <row r="120" spans="2:12" s="1" customFormat="1" ht="7" customHeight="1">
      <c r="B120" s="25"/>
      <c r="L120" s="25"/>
    </row>
    <row r="121" spans="2:12" s="1" customFormat="1" ht="12" customHeight="1">
      <c r="B121" s="25"/>
      <c r="C121" s="22" t="s">
        <v>12</v>
      </c>
      <c r="L121" s="25"/>
    </row>
    <row r="122" spans="2:12" s="1" customFormat="1" ht="16.5" customHeight="1">
      <c r="B122" s="25"/>
      <c r="E122" s="268" t="str">
        <f>E7</f>
        <v>REKONŠTRUKCIA MULTIFUNKČNÉHO IHRISKA</v>
      </c>
      <c r="F122" s="269"/>
      <c r="G122" s="269"/>
      <c r="H122" s="269"/>
      <c r="L122" s="25"/>
    </row>
    <row r="123" spans="2:12" s="1" customFormat="1" ht="12" customHeight="1">
      <c r="B123" s="25"/>
      <c r="C123" s="22" t="s">
        <v>77</v>
      </c>
      <c r="L123" s="25"/>
    </row>
    <row r="124" spans="2:12" s="1" customFormat="1" ht="16.5" customHeight="1">
      <c r="B124" s="25"/>
      <c r="E124" s="270" t="str">
        <f>E9</f>
        <v>SO 01 - REKONŠTRUKCIA MULTIFUNKČNÉHO IHRISKA</v>
      </c>
      <c r="F124" s="271"/>
      <c r="G124" s="271"/>
      <c r="H124" s="271"/>
      <c r="L124" s="25"/>
    </row>
    <row r="125" spans="2:12" s="1" customFormat="1" ht="7" customHeight="1">
      <c r="B125" s="25"/>
      <c r="L125" s="25"/>
    </row>
    <row r="126" spans="2:12" s="1" customFormat="1" ht="12" customHeight="1">
      <c r="B126" s="25"/>
      <c r="C126" s="22" t="s">
        <v>15</v>
      </c>
      <c r="F126" s="20" t="str">
        <f>F12</f>
        <v>k.ú. Bojnice, parc.č.KN-C 3120, 3121/6</v>
      </c>
      <c r="I126" s="22" t="s">
        <v>17</v>
      </c>
      <c r="J126" s="48">
        <f>J12</f>
        <v>46055</v>
      </c>
      <c r="L126" s="25"/>
    </row>
    <row r="127" spans="2:12" s="1" customFormat="1" ht="7" customHeight="1">
      <c r="B127" s="25"/>
      <c r="L127" s="25"/>
    </row>
    <row r="128" spans="2:12" s="1" customFormat="1" ht="15.25" customHeight="1">
      <c r="B128" s="25"/>
      <c r="C128" s="22" t="s">
        <v>18</v>
      </c>
      <c r="F128" s="23" t="str">
        <f>F14</f>
        <v>Egel Real s.r.o., SNP 1235/4, 972 01 Bojnice , IČO: 46866001</v>
      </c>
      <c r="I128" s="22" t="s">
        <v>22</v>
      </c>
      <c r="J128" s="23" t="str">
        <f>E21</f>
        <v>Ing. arch Peter Tavel</v>
      </c>
      <c r="L128" s="25"/>
    </row>
    <row r="129" spans="2:65" s="1" customFormat="1" ht="15.25" customHeight="1">
      <c r="B129" s="25"/>
      <c r="C129" s="22" t="s">
        <v>21</v>
      </c>
      <c r="F129" s="20" t="str">
        <f>IF(E18="","",E18)</f>
        <v xml:space="preserve"> </v>
      </c>
      <c r="I129" s="22" t="s">
        <v>25</v>
      </c>
      <c r="J129" s="23" t="str">
        <f>E24</f>
        <v xml:space="preserve"> </v>
      </c>
      <c r="L129" s="25"/>
    </row>
    <row r="130" spans="2:65" s="1" customFormat="1" ht="10.25" customHeight="1">
      <c r="B130" s="25"/>
      <c r="L130" s="25"/>
    </row>
    <row r="131" spans="2:65" s="10" customFormat="1" ht="29.25" customHeight="1">
      <c r="B131" s="107"/>
      <c r="C131" s="108" t="s">
        <v>94</v>
      </c>
      <c r="D131" s="109" t="s">
        <v>52</v>
      </c>
      <c r="E131" s="109" t="s">
        <v>48</v>
      </c>
      <c r="F131" s="109" t="s">
        <v>49</v>
      </c>
      <c r="G131" s="109" t="s">
        <v>95</v>
      </c>
      <c r="H131" s="109" t="s">
        <v>96</v>
      </c>
      <c r="I131" s="109" t="s">
        <v>97</v>
      </c>
      <c r="J131" s="110" t="s">
        <v>80</v>
      </c>
      <c r="K131" s="111" t="s">
        <v>98</v>
      </c>
      <c r="L131" s="107"/>
      <c r="M131" s="55"/>
      <c r="N131" s="56"/>
      <c r="O131" s="56"/>
      <c r="P131" s="56"/>
      <c r="Q131" s="56"/>
      <c r="R131" s="56"/>
      <c r="S131" s="56"/>
      <c r="T131" s="57"/>
    </row>
    <row r="132" spans="2:65" s="1" customFormat="1" ht="23" customHeight="1">
      <c r="B132" s="25"/>
      <c r="C132" s="60" t="s">
        <v>81</v>
      </c>
      <c r="J132" s="112">
        <f>SUM(J133+J135+J159+J172+J174+J182+J197+J222+J247+J249+J263+J283)</f>
        <v>0</v>
      </c>
      <c r="L132" s="25"/>
      <c r="M132" s="58"/>
      <c r="N132" s="49"/>
      <c r="O132" s="49"/>
      <c r="P132" s="113"/>
      <c r="Q132" s="49"/>
      <c r="R132" s="113"/>
      <c r="S132" s="49"/>
      <c r="T132" s="114"/>
      <c r="AT132" s="13" t="s">
        <v>66</v>
      </c>
      <c r="AU132" s="13" t="s">
        <v>82</v>
      </c>
      <c r="BK132" s="115" t="e">
        <f>BK133+BK135++#REF!+BK159+BK172+BK174+BK182+BK197+BK222+BK247+BK249+BK283</f>
        <v>#REF!</v>
      </c>
    </row>
    <row r="133" spans="2:65" s="11" customFormat="1" ht="26" customHeight="1">
      <c r="B133" s="116"/>
      <c r="D133" s="117" t="s">
        <v>66</v>
      </c>
      <c r="E133" s="118" t="s">
        <v>99</v>
      </c>
      <c r="F133" s="118" t="s">
        <v>100</v>
      </c>
      <c r="J133" s="157">
        <f>BK133</f>
        <v>0</v>
      </c>
      <c r="L133" s="116"/>
      <c r="M133" s="119"/>
      <c r="P133" s="120"/>
      <c r="R133" s="120"/>
      <c r="T133" s="121"/>
      <c r="AR133" s="117" t="s">
        <v>101</v>
      </c>
      <c r="AT133" s="122" t="s">
        <v>66</v>
      </c>
      <c r="AU133" s="122" t="s">
        <v>67</v>
      </c>
      <c r="AY133" s="117" t="s">
        <v>102</v>
      </c>
      <c r="BK133" s="123">
        <f>SUM(BK134:BK134)</f>
        <v>0</v>
      </c>
    </row>
    <row r="134" spans="2:65" s="1" customFormat="1" ht="33" customHeight="1">
      <c r="B134" s="124"/>
      <c r="C134" s="125" t="s">
        <v>74</v>
      </c>
      <c r="D134" s="125" t="s">
        <v>103</v>
      </c>
      <c r="E134" s="126" t="s">
        <v>107</v>
      </c>
      <c r="F134" s="127" t="s">
        <v>108</v>
      </c>
      <c r="G134" s="128" t="s">
        <v>109</v>
      </c>
      <c r="H134" s="129">
        <v>1</v>
      </c>
      <c r="I134" s="130"/>
      <c r="J134" s="130">
        <f>ROUND(I134*H134,2)</f>
        <v>0</v>
      </c>
      <c r="K134" s="131"/>
      <c r="L134" s="25"/>
      <c r="M134" s="132"/>
      <c r="N134" s="133"/>
      <c r="O134" s="134"/>
      <c r="P134" s="134"/>
      <c r="Q134" s="134"/>
      <c r="R134" s="134"/>
      <c r="S134" s="134"/>
      <c r="T134" s="135"/>
      <c r="AR134" s="136" t="s">
        <v>110</v>
      </c>
      <c r="AT134" s="136" t="s">
        <v>103</v>
      </c>
      <c r="AU134" s="136" t="s">
        <v>74</v>
      </c>
      <c r="AY134" s="13" t="s">
        <v>102</v>
      </c>
      <c r="BE134" s="137">
        <f>IF(N134="základná",J134,0)</f>
        <v>0</v>
      </c>
      <c r="BF134" s="137">
        <f>IF(N134="znížená",J134,0)</f>
        <v>0</v>
      </c>
      <c r="BG134" s="137">
        <f>IF(N134="zákl. prenesená",J134,0)</f>
        <v>0</v>
      </c>
      <c r="BH134" s="137">
        <f>IF(N134="zníž. prenesená",J134,0)</f>
        <v>0</v>
      </c>
      <c r="BI134" s="137">
        <f>IF(N134="nulová",J134,0)</f>
        <v>0</v>
      </c>
      <c r="BJ134" s="13" t="s">
        <v>106</v>
      </c>
      <c r="BK134" s="137">
        <f>ROUND(I134*H134,2)</f>
        <v>0</v>
      </c>
      <c r="BL134" s="13" t="s">
        <v>110</v>
      </c>
      <c r="BM134" s="136" t="s">
        <v>111</v>
      </c>
    </row>
    <row r="135" spans="2:65" s="11" customFormat="1" ht="26" customHeight="1">
      <c r="B135" s="116"/>
      <c r="D135" s="117" t="s">
        <v>66</v>
      </c>
      <c r="E135" s="118" t="s">
        <v>112</v>
      </c>
      <c r="F135" s="118" t="s">
        <v>113</v>
      </c>
      <c r="J135" s="157">
        <f>SUM(J136:J158)</f>
        <v>0</v>
      </c>
      <c r="L135" s="116"/>
      <c r="M135" s="119"/>
      <c r="P135" s="120"/>
      <c r="R135" s="120"/>
      <c r="T135" s="121"/>
      <c r="AR135" s="117" t="s">
        <v>74</v>
      </c>
      <c r="AT135" s="122" t="s">
        <v>66</v>
      </c>
      <c r="AU135" s="122" t="s">
        <v>67</v>
      </c>
      <c r="AY135" s="117" t="s">
        <v>102</v>
      </c>
      <c r="BK135" s="123">
        <f>SUM(BK136:BK158)</f>
        <v>0</v>
      </c>
    </row>
    <row r="136" spans="2:65" s="1" customFormat="1" ht="38" customHeight="1">
      <c r="B136" s="124"/>
      <c r="C136" s="125">
        <v>2</v>
      </c>
      <c r="D136" s="125" t="s">
        <v>103</v>
      </c>
      <c r="E136" s="126" t="s">
        <v>115</v>
      </c>
      <c r="F136" s="127" t="s">
        <v>116</v>
      </c>
      <c r="G136" s="128" t="s">
        <v>117</v>
      </c>
      <c r="H136" s="129">
        <v>103.5</v>
      </c>
      <c r="I136" s="130"/>
      <c r="J136" s="130">
        <f t="shared" ref="J136:J158" si="0">ROUND(I136*H136,2)</f>
        <v>0</v>
      </c>
      <c r="K136" s="131"/>
      <c r="L136" s="25"/>
      <c r="M136" s="132"/>
      <c r="N136" s="133"/>
      <c r="O136" s="134"/>
      <c r="P136" s="134"/>
      <c r="Q136" s="134"/>
      <c r="R136" s="134"/>
      <c r="S136" s="134"/>
      <c r="T136" s="135"/>
      <c r="AR136" s="136" t="s">
        <v>105</v>
      </c>
      <c r="AT136" s="136" t="s">
        <v>103</v>
      </c>
      <c r="AU136" s="136" t="s">
        <v>74</v>
      </c>
      <c r="AY136" s="13" t="s">
        <v>102</v>
      </c>
      <c r="BE136" s="137">
        <f t="shared" ref="BE136:BE158" si="1">IF(N136="základná",J136,0)</f>
        <v>0</v>
      </c>
      <c r="BF136" s="137">
        <f t="shared" ref="BF136:BF158" si="2">IF(N136="znížená",J136,0)</f>
        <v>0</v>
      </c>
      <c r="BG136" s="137">
        <f t="shared" ref="BG136:BG158" si="3">IF(N136="zákl. prenesená",J136,0)</f>
        <v>0</v>
      </c>
      <c r="BH136" s="137">
        <f t="shared" ref="BH136:BH158" si="4">IF(N136="zníž. prenesená",J136,0)</f>
        <v>0</v>
      </c>
      <c r="BI136" s="137">
        <f t="shared" ref="BI136:BI158" si="5">IF(N136="nulová",J136,0)</f>
        <v>0</v>
      </c>
      <c r="BJ136" s="13" t="s">
        <v>106</v>
      </c>
      <c r="BK136" s="137">
        <f t="shared" ref="BK136:BK158" si="6">ROUND(I136*H136,2)</f>
        <v>0</v>
      </c>
      <c r="BL136" s="13" t="s">
        <v>105</v>
      </c>
      <c r="BM136" s="136" t="s">
        <v>118</v>
      </c>
    </row>
    <row r="137" spans="2:65" s="1" customFormat="1" ht="38" customHeight="1">
      <c r="B137" s="124"/>
      <c r="C137" s="125">
        <v>2</v>
      </c>
      <c r="D137" s="125" t="s">
        <v>103</v>
      </c>
      <c r="E137" s="126" t="s">
        <v>460</v>
      </c>
      <c r="F137" s="127" t="s">
        <v>461</v>
      </c>
      <c r="G137" s="128" t="s">
        <v>117</v>
      </c>
      <c r="H137" s="129">
        <f>5.42+13.74+0.82</f>
        <v>19.98</v>
      </c>
      <c r="I137" s="130"/>
      <c r="J137" s="130">
        <f>ROUND(I137*H137,2)</f>
        <v>0</v>
      </c>
      <c r="K137" s="131"/>
      <c r="L137" s="25"/>
      <c r="M137" s="132"/>
      <c r="N137" s="133"/>
      <c r="O137" s="134"/>
      <c r="P137" s="134"/>
      <c r="Q137" s="134"/>
      <c r="R137" s="134"/>
      <c r="S137" s="134"/>
      <c r="T137" s="135"/>
      <c r="AR137" s="136"/>
      <c r="AT137" s="136"/>
      <c r="AU137" s="136"/>
      <c r="AY137" s="13"/>
      <c r="BE137" s="137"/>
      <c r="BF137" s="137"/>
      <c r="BG137" s="137"/>
      <c r="BH137" s="137"/>
      <c r="BI137" s="137"/>
      <c r="BJ137" s="13"/>
      <c r="BK137" s="137"/>
      <c r="BL137" s="13"/>
      <c r="BM137" s="136"/>
    </row>
    <row r="138" spans="2:65" s="1" customFormat="1" ht="38" customHeight="1">
      <c r="B138" s="124"/>
      <c r="C138" s="125">
        <v>3</v>
      </c>
      <c r="D138" s="125" t="s">
        <v>103</v>
      </c>
      <c r="E138" s="126" t="s">
        <v>462</v>
      </c>
      <c r="F138" s="127" t="s">
        <v>463</v>
      </c>
      <c r="G138" s="128" t="s">
        <v>117</v>
      </c>
      <c r="H138" s="129">
        <f>H137</f>
        <v>19.98</v>
      </c>
      <c r="I138" s="130"/>
      <c r="J138" s="130">
        <f t="shared" ref="J138:J142" si="7">ROUND(I138*H138,2)</f>
        <v>0</v>
      </c>
      <c r="K138" s="131"/>
      <c r="L138" s="25"/>
      <c r="M138" s="132"/>
      <c r="N138" s="133"/>
      <c r="O138" s="134"/>
      <c r="P138" s="134"/>
      <c r="Q138" s="134"/>
      <c r="R138" s="134"/>
      <c r="S138" s="134"/>
      <c r="T138" s="135"/>
      <c r="AR138" s="136"/>
      <c r="AT138" s="136"/>
      <c r="AU138" s="136"/>
      <c r="AY138" s="13"/>
      <c r="BE138" s="137"/>
      <c r="BF138" s="137"/>
      <c r="BG138" s="137"/>
      <c r="BH138" s="137"/>
      <c r="BI138" s="137"/>
      <c r="BJ138" s="13"/>
      <c r="BK138" s="137"/>
      <c r="BL138" s="13"/>
      <c r="BM138" s="136"/>
    </row>
    <row r="139" spans="2:65" s="1" customFormat="1" ht="38" customHeight="1">
      <c r="B139" s="124"/>
      <c r="C139" s="125">
        <v>4</v>
      </c>
      <c r="D139" s="125" t="s">
        <v>103</v>
      </c>
      <c r="E139" s="126" t="s">
        <v>464</v>
      </c>
      <c r="F139" s="127" t="s">
        <v>465</v>
      </c>
      <c r="G139" s="128" t="s">
        <v>114</v>
      </c>
      <c r="H139" s="129">
        <f>H138*0.2</f>
        <v>3.9960000000000004</v>
      </c>
      <c r="I139" s="130"/>
      <c r="J139" s="130">
        <f t="shared" si="7"/>
        <v>0</v>
      </c>
      <c r="K139" s="131"/>
      <c r="L139" s="25"/>
      <c r="M139" s="132"/>
      <c r="N139" s="133"/>
      <c r="O139" s="134"/>
      <c r="P139" s="134"/>
      <c r="Q139" s="134"/>
      <c r="R139" s="134"/>
      <c r="S139" s="134"/>
      <c r="T139" s="135"/>
      <c r="AR139" s="136"/>
      <c r="AT139" s="136"/>
      <c r="AU139" s="136"/>
      <c r="AY139" s="13"/>
      <c r="BE139" s="137"/>
      <c r="BF139" s="137"/>
      <c r="BG139" s="137"/>
      <c r="BH139" s="137"/>
      <c r="BI139" s="137"/>
      <c r="BJ139" s="13"/>
      <c r="BK139" s="137"/>
      <c r="BL139" s="13"/>
      <c r="BM139" s="136"/>
    </row>
    <row r="140" spans="2:65" s="1" customFormat="1" ht="38" customHeight="1">
      <c r="B140" s="124"/>
      <c r="C140" s="125">
        <v>6</v>
      </c>
      <c r="D140" s="125" t="s">
        <v>103</v>
      </c>
      <c r="E140" s="126" t="s">
        <v>466</v>
      </c>
      <c r="F140" s="127" t="s">
        <v>467</v>
      </c>
      <c r="G140" s="128" t="s">
        <v>450</v>
      </c>
      <c r="H140" s="129">
        <f xml:space="preserve"> (H137*0.2*1.8)+(H139*1.8)</f>
        <v>14.385600000000002</v>
      </c>
      <c r="I140" s="130"/>
      <c r="J140" s="130">
        <f t="shared" si="7"/>
        <v>0</v>
      </c>
      <c r="K140" s="131"/>
      <c r="L140" s="25"/>
      <c r="M140" s="132"/>
      <c r="N140" s="133"/>
      <c r="O140" s="134"/>
      <c r="P140" s="134"/>
      <c r="Q140" s="134"/>
      <c r="R140" s="134"/>
      <c r="S140" s="134"/>
      <c r="T140" s="135"/>
      <c r="AR140" s="136"/>
      <c r="AT140" s="136"/>
      <c r="AU140" s="136"/>
      <c r="AY140" s="13"/>
      <c r="BE140" s="137"/>
      <c r="BF140" s="137"/>
      <c r="BG140" s="137"/>
      <c r="BH140" s="137"/>
      <c r="BI140" s="137"/>
      <c r="BJ140" s="13"/>
      <c r="BK140" s="137"/>
      <c r="BL140" s="13"/>
      <c r="BM140" s="136"/>
    </row>
    <row r="141" spans="2:65" s="1" customFormat="1" ht="38" customHeight="1">
      <c r="B141" s="124"/>
      <c r="C141" s="125">
        <v>7</v>
      </c>
      <c r="D141" s="125" t="s">
        <v>103</v>
      </c>
      <c r="E141" s="126" t="s">
        <v>468</v>
      </c>
      <c r="F141" s="127" t="s">
        <v>469</v>
      </c>
      <c r="G141" s="128" t="s">
        <v>450</v>
      </c>
      <c r="H141" s="129">
        <f>H140*19</f>
        <v>273.32640000000004</v>
      </c>
      <c r="I141" s="130"/>
      <c r="J141" s="130">
        <f t="shared" si="7"/>
        <v>0</v>
      </c>
      <c r="K141" s="131"/>
      <c r="L141" s="25"/>
      <c r="M141" s="132"/>
      <c r="N141" s="133"/>
      <c r="O141" s="134"/>
      <c r="P141" s="134"/>
      <c r="Q141" s="134"/>
      <c r="R141" s="134"/>
      <c r="S141" s="134"/>
      <c r="T141" s="135"/>
      <c r="AR141" s="136"/>
      <c r="AT141" s="136"/>
      <c r="AU141" s="136"/>
      <c r="AY141" s="13"/>
      <c r="BE141" s="137"/>
      <c r="BF141" s="137"/>
      <c r="BG141" s="137"/>
      <c r="BH141" s="137"/>
      <c r="BI141" s="137"/>
      <c r="BJ141" s="13"/>
      <c r="BK141" s="137"/>
      <c r="BL141" s="13"/>
      <c r="BM141" s="136"/>
    </row>
    <row r="142" spans="2:65" s="1" customFormat="1" ht="38" customHeight="1">
      <c r="B142" s="124"/>
      <c r="C142" s="125">
        <v>8</v>
      </c>
      <c r="D142" s="125" t="s">
        <v>103</v>
      </c>
      <c r="E142" s="126" t="s">
        <v>470</v>
      </c>
      <c r="F142" s="127" t="s">
        <v>471</v>
      </c>
      <c r="G142" s="128" t="s">
        <v>450</v>
      </c>
      <c r="H142" s="129">
        <f>H140</f>
        <v>14.385600000000002</v>
      </c>
      <c r="I142" s="130"/>
      <c r="J142" s="130">
        <f t="shared" si="7"/>
        <v>0</v>
      </c>
      <c r="K142" s="131"/>
      <c r="L142" s="25"/>
      <c r="M142" s="132"/>
      <c r="N142" s="133"/>
      <c r="O142" s="134"/>
      <c r="P142" s="134"/>
      <c r="Q142" s="134"/>
      <c r="R142" s="134"/>
      <c r="S142" s="134"/>
      <c r="T142" s="135"/>
      <c r="AR142" s="136"/>
      <c r="AT142" s="136"/>
      <c r="AU142" s="136"/>
      <c r="AY142" s="13"/>
      <c r="BE142" s="137"/>
      <c r="BF142" s="137"/>
      <c r="BG142" s="137"/>
      <c r="BH142" s="137"/>
      <c r="BI142" s="137"/>
      <c r="BJ142" s="13"/>
      <c r="BK142" s="137"/>
      <c r="BL142" s="13"/>
      <c r="BM142" s="136"/>
    </row>
    <row r="143" spans="2:65" s="1" customFormat="1" ht="38" customHeight="1">
      <c r="B143" s="124"/>
      <c r="C143" s="125">
        <v>9</v>
      </c>
      <c r="D143" s="125" t="s">
        <v>103</v>
      </c>
      <c r="E143" s="126" t="s">
        <v>472</v>
      </c>
      <c r="F143" s="127" t="s">
        <v>473</v>
      </c>
      <c r="G143" s="128" t="s">
        <v>450</v>
      </c>
      <c r="H143" s="129">
        <f>H140</f>
        <v>14.385600000000002</v>
      </c>
      <c r="I143" s="130"/>
      <c r="J143" s="130">
        <f>ROUND(I143*H143,2)</f>
        <v>0</v>
      </c>
      <c r="K143" s="131"/>
      <c r="L143" s="25"/>
      <c r="M143" s="132"/>
      <c r="N143" s="133"/>
      <c r="O143" s="134"/>
      <c r="P143" s="134"/>
      <c r="Q143" s="134"/>
      <c r="R143" s="134"/>
      <c r="S143" s="134"/>
      <c r="T143" s="135"/>
      <c r="AR143" s="136"/>
      <c r="AT143" s="136"/>
      <c r="AU143" s="136"/>
      <c r="AY143" s="13"/>
      <c r="BE143" s="137"/>
      <c r="BF143" s="137"/>
      <c r="BG143" s="137"/>
      <c r="BH143" s="137"/>
      <c r="BI143" s="137"/>
      <c r="BJ143" s="13"/>
      <c r="BK143" s="137"/>
      <c r="BL143" s="13"/>
      <c r="BM143" s="136"/>
    </row>
    <row r="144" spans="2:65" s="1" customFormat="1" ht="24" customHeight="1">
      <c r="B144" s="124"/>
      <c r="C144" s="125">
        <v>0</v>
      </c>
      <c r="D144" s="125" t="s">
        <v>103</v>
      </c>
      <c r="E144" s="126" t="s">
        <v>441</v>
      </c>
      <c r="F144" s="127" t="s">
        <v>442</v>
      </c>
      <c r="G144" s="128" t="s">
        <v>114</v>
      </c>
      <c r="H144" s="129">
        <f>(44+40+25)*0.25*0.3</f>
        <v>8.1749999999999989</v>
      </c>
      <c r="I144" s="130"/>
      <c r="J144" s="130">
        <f t="shared" si="0"/>
        <v>0</v>
      </c>
      <c r="K144" s="131"/>
      <c r="L144" s="25"/>
      <c r="M144" s="132"/>
      <c r="N144" s="133"/>
      <c r="O144" s="134"/>
      <c r="P144" s="134"/>
      <c r="Q144" s="134"/>
      <c r="R144" s="134"/>
      <c r="S144" s="134"/>
      <c r="T144" s="135"/>
      <c r="AR144" s="136"/>
      <c r="AT144" s="136"/>
      <c r="AU144" s="136"/>
      <c r="AY144" s="13"/>
      <c r="BE144" s="137"/>
      <c r="BF144" s="137"/>
      <c r="BG144" s="137"/>
      <c r="BH144" s="137"/>
      <c r="BI144" s="137"/>
      <c r="BJ144" s="13"/>
      <c r="BK144" s="137"/>
      <c r="BL144" s="13"/>
      <c r="BM144" s="136"/>
    </row>
    <row r="145" spans="2:65" s="1" customFormat="1" ht="26.25" customHeight="1">
      <c r="B145" s="124"/>
      <c r="C145" s="125">
        <v>0</v>
      </c>
      <c r="D145" s="125" t="s">
        <v>103</v>
      </c>
      <c r="E145" s="126" t="s">
        <v>346</v>
      </c>
      <c r="F145" s="127" t="s">
        <v>347</v>
      </c>
      <c r="G145" s="128" t="s">
        <v>114</v>
      </c>
      <c r="H145" s="129">
        <f t="shared" ref="H145:H147" si="8">(44+40+25)*0.25*0.3</f>
        <v>8.1749999999999989</v>
      </c>
      <c r="I145" s="130"/>
      <c r="J145" s="130">
        <f t="shared" si="0"/>
        <v>0</v>
      </c>
      <c r="K145" s="131"/>
      <c r="L145" s="25"/>
      <c r="M145" s="132"/>
      <c r="N145" s="133"/>
      <c r="O145" s="134"/>
      <c r="P145" s="134"/>
      <c r="Q145" s="134"/>
      <c r="R145" s="134"/>
      <c r="S145" s="134"/>
      <c r="T145" s="135"/>
      <c r="AR145" s="136"/>
      <c r="AT145" s="136"/>
      <c r="AU145" s="136"/>
      <c r="AY145" s="13"/>
      <c r="BE145" s="137"/>
      <c r="BF145" s="137"/>
      <c r="BG145" s="137"/>
      <c r="BH145" s="137"/>
      <c r="BI145" s="137"/>
      <c r="BJ145" s="13"/>
      <c r="BK145" s="137"/>
      <c r="BL145" s="13"/>
      <c r="BM145" s="136"/>
    </row>
    <row r="146" spans="2:65" s="1" customFormat="1" ht="31.5" customHeight="1">
      <c r="B146" s="124"/>
      <c r="C146" s="125">
        <v>3</v>
      </c>
      <c r="D146" s="125" t="s">
        <v>103</v>
      </c>
      <c r="E146" s="126" t="s">
        <v>346</v>
      </c>
      <c r="F146" s="127" t="s">
        <v>347</v>
      </c>
      <c r="G146" s="128" t="s">
        <v>114</v>
      </c>
      <c r="H146" s="129">
        <f t="shared" si="8"/>
        <v>8.1749999999999989</v>
      </c>
      <c r="I146" s="130"/>
      <c r="J146" s="130">
        <f t="shared" si="0"/>
        <v>0</v>
      </c>
      <c r="K146" s="131"/>
      <c r="L146" s="25"/>
      <c r="M146" s="132"/>
      <c r="N146" s="133"/>
      <c r="O146" s="134"/>
      <c r="P146" s="134"/>
      <c r="Q146" s="134"/>
      <c r="R146" s="134"/>
      <c r="S146" s="134"/>
      <c r="T146" s="135"/>
      <c r="AR146" s="136" t="s">
        <v>101</v>
      </c>
      <c r="AT146" s="136" t="s">
        <v>103</v>
      </c>
      <c r="AU146" s="136" t="s">
        <v>106</v>
      </c>
      <c r="AY146" s="13" t="s">
        <v>102</v>
      </c>
      <c r="BE146" s="137">
        <f t="shared" ref="BE146" si="9">IF(N146="základná",J146,0)</f>
        <v>0</v>
      </c>
      <c r="BF146" s="137">
        <f t="shared" ref="BF146" si="10">IF(N146="znížená",J146,0)</f>
        <v>0</v>
      </c>
      <c r="BG146" s="137">
        <f t="shared" ref="BG146" si="11">IF(N146="zákl. prenesená",J146,0)</f>
        <v>0</v>
      </c>
      <c r="BH146" s="137">
        <f t="shared" ref="BH146" si="12">IF(N146="zníž. prenesená",J146,0)</f>
        <v>0</v>
      </c>
      <c r="BI146" s="137">
        <f t="shared" ref="BI146" si="13">IF(N146="nulová",J146,0)</f>
        <v>0</v>
      </c>
      <c r="BJ146" s="13" t="s">
        <v>122</v>
      </c>
      <c r="BK146" s="137">
        <f t="shared" ref="BK146" si="14">ROUND(I146*H146,2)</f>
        <v>0</v>
      </c>
      <c r="BL146" s="13" t="s">
        <v>105</v>
      </c>
      <c r="BM146" s="136" t="s">
        <v>118</v>
      </c>
    </row>
    <row r="147" spans="2:65" s="1" customFormat="1" ht="21.75" customHeight="1">
      <c r="B147" s="124"/>
      <c r="C147" s="125">
        <v>4</v>
      </c>
      <c r="D147" s="125" t="s">
        <v>103</v>
      </c>
      <c r="E147" s="126" t="s">
        <v>119</v>
      </c>
      <c r="F147" s="127" t="s">
        <v>120</v>
      </c>
      <c r="G147" s="128" t="s">
        <v>114</v>
      </c>
      <c r="H147" s="129">
        <f t="shared" si="8"/>
        <v>8.1749999999999989</v>
      </c>
      <c r="I147" s="130"/>
      <c r="J147" s="130">
        <f t="shared" si="0"/>
        <v>0</v>
      </c>
      <c r="K147" s="131"/>
      <c r="L147" s="25"/>
      <c r="M147" s="132"/>
      <c r="N147" s="133"/>
      <c r="O147" s="134"/>
      <c r="P147" s="134"/>
      <c r="Q147" s="134"/>
      <c r="R147" s="134"/>
      <c r="S147" s="134"/>
      <c r="T147" s="135"/>
      <c r="AR147" s="136" t="s">
        <v>105</v>
      </c>
      <c r="AT147" s="136" t="s">
        <v>103</v>
      </c>
      <c r="AU147" s="136" t="s">
        <v>74</v>
      </c>
      <c r="AY147" s="13" t="s">
        <v>102</v>
      </c>
      <c r="BE147" s="137">
        <f t="shared" si="1"/>
        <v>0</v>
      </c>
      <c r="BF147" s="137">
        <f t="shared" si="2"/>
        <v>0</v>
      </c>
      <c r="BG147" s="137">
        <f t="shared" si="3"/>
        <v>0</v>
      </c>
      <c r="BH147" s="137">
        <f t="shared" si="4"/>
        <v>0</v>
      </c>
      <c r="BI147" s="137">
        <f t="shared" si="5"/>
        <v>0</v>
      </c>
      <c r="BJ147" s="13" t="s">
        <v>106</v>
      </c>
      <c r="BK147" s="137">
        <f t="shared" si="6"/>
        <v>0</v>
      </c>
      <c r="BL147" s="13" t="s">
        <v>105</v>
      </c>
      <c r="BM147" s="136" t="s">
        <v>121</v>
      </c>
    </row>
    <row r="148" spans="2:65" s="1" customFormat="1" ht="33" customHeight="1">
      <c r="B148" s="124"/>
      <c r="C148" s="125">
        <v>5</v>
      </c>
      <c r="D148" s="125" t="s">
        <v>103</v>
      </c>
      <c r="E148" s="126" t="s">
        <v>123</v>
      </c>
      <c r="F148" s="127" t="s">
        <v>124</v>
      </c>
      <c r="G148" s="128" t="s">
        <v>117</v>
      </c>
      <c r="H148" s="129">
        <f>H144/0.25</f>
        <v>32.699999999999996</v>
      </c>
      <c r="I148" s="130"/>
      <c r="J148" s="130">
        <f t="shared" si="0"/>
        <v>0</v>
      </c>
      <c r="K148" s="131"/>
      <c r="L148" s="25"/>
      <c r="M148" s="132"/>
      <c r="N148" s="133"/>
      <c r="O148" s="134"/>
      <c r="P148" s="134"/>
      <c r="Q148" s="134"/>
      <c r="R148" s="134"/>
      <c r="S148" s="134"/>
      <c r="T148" s="135"/>
      <c r="AR148" s="136" t="s">
        <v>105</v>
      </c>
      <c r="AT148" s="136" t="s">
        <v>103</v>
      </c>
      <c r="AU148" s="136" t="s">
        <v>74</v>
      </c>
      <c r="AY148" s="13" t="s">
        <v>102</v>
      </c>
      <c r="BE148" s="137">
        <f t="shared" si="1"/>
        <v>0</v>
      </c>
      <c r="BF148" s="137">
        <f t="shared" si="2"/>
        <v>0</v>
      </c>
      <c r="BG148" s="137">
        <f t="shared" si="3"/>
        <v>0</v>
      </c>
      <c r="BH148" s="137">
        <f t="shared" si="4"/>
        <v>0</v>
      </c>
      <c r="BI148" s="137">
        <f t="shared" si="5"/>
        <v>0</v>
      </c>
      <c r="BJ148" s="13" t="s">
        <v>106</v>
      </c>
      <c r="BK148" s="137">
        <f t="shared" si="6"/>
        <v>0</v>
      </c>
      <c r="BL148" s="13" t="s">
        <v>105</v>
      </c>
      <c r="BM148" s="136" t="s">
        <v>125</v>
      </c>
    </row>
    <row r="149" spans="2:65" s="1" customFormat="1" ht="38" customHeight="1">
      <c r="B149" s="124"/>
      <c r="C149" s="125">
        <v>8</v>
      </c>
      <c r="D149" s="125" t="s">
        <v>103</v>
      </c>
      <c r="E149" s="126" t="s">
        <v>126</v>
      </c>
      <c r="F149" s="127" t="s">
        <v>419</v>
      </c>
      <c r="G149" s="128" t="s">
        <v>114</v>
      </c>
      <c r="H149" s="129">
        <f>64*0.3*0.3</f>
        <v>5.76</v>
      </c>
      <c r="I149" s="130"/>
      <c r="J149" s="130">
        <f t="shared" ref="J149" si="15">ROUND(I149*H149,2)</f>
        <v>0</v>
      </c>
      <c r="K149" s="131"/>
      <c r="L149" s="25"/>
      <c r="M149" s="132"/>
      <c r="N149" s="133"/>
      <c r="O149" s="134"/>
      <c r="P149" s="134"/>
      <c r="Q149" s="134"/>
      <c r="R149" s="134"/>
      <c r="S149" s="134"/>
      <c r="T149" s="135"/>
      <c r="AR149" s="136" t="s">
        <v>105</v>
      </c>
      <c r="AT149" s="136" t="s">
        <v>103</v>
      </c>
      <c r="AU149" s="136" t="s">
        <v>74</v>
      </c>
      <c r="AY149" s="13" t="s">
        <v>102</v>
      </c>
      <c r="BE149" s="137">
        <f t="shared" ref="BE149" si="16">IF(N149="základná",J149,0)</f>
        <v>0</v>
      </c>
      <c r="BF149" s="137">
        <f t="shared" ref="BF149" si="17">IF(N149="znížená",J149,0)</f>
        <v>0</v>
      </c>
      <c r="BG149" s="137">
        <f t="shared" ref="BG149" si="18">IF(N149="zákl. prenesená",J149,0)</f>
        <v>0</v>
      </c>
      <c r="BH149" s="137">
        <f t="shared" ref="BH149" si="19">IF(N149="zníž. prenesená",J149,0)</f>
        <v>0</v>
      </c>
      <c r="BI149" s="137">
        <f t="shared" ref="BI149" si="20">IF(N149="nulová",J149,0)</f>
        <v>0</v>
      </c>
      <c r="BJ149" s="13" t="s">
        <v>106</v>
      </c>
      <c r="BK149" s="137">
        <f t="shared" ref="BK149" si="21">ROUND(I149*H149,2)</f>
        <v>0</v>
      </c>
      <c r="BL149" s="13" t="s">
        <v>105</v>
      </c>
      <c r="BM149" s="136" t="s">
        <v>136</v>
      </c>
    </row>
    <row r="150" spans="2:65" s="1" customFormat="1" ht="38" customHeight="1">
      <c r="B150" s="124"/>
      <c r="C150" s="125">
        <v>8</v>
      </c>
      <c r="D150" s="125" t="s">
        <v>103</v>
      </c>
      <c r="E150" s="126" t="s">
        <v>126</v>
      </c>
      <c r="F150" s="127" t="s">
        <v>135</v>
      </c>
      <c r="G150" s="128" t="s">
        <v>114</v>
      </c>
      <c r="H150" s="129">
        <v>2.4</v>
      </c>
      <c r="I150" s="130"/>
      <c r="J150" s="130">
        <f t="shared" si="0"/>
        <v>0</v>
      </c>
      <c r="K150" s="131"/>
      <c r="L150" s="25"/>
      <c r="M150" s="132"/>
      <c r="N150" s="133"/>
      <c r="O150" s="134"/>
      <c r="P150" s="134"/>
      <c r="Q150" s="134"/>
      <c r="R150" s="134"/>
      <c r="S150" s="134"/>
      <c r="T150" s="135"/>
      <c r="AR150" s="136" t="s">
        <v>105</v>
      </c>
      <c r="AT150" s="136" t="s">
        <v>103</v>
      </c>
      <c r="AU150" s="136" t="s">
        <v>74</v>
      </c>
      <c r="AY150" s="13" t="s">
        <v>102</v>
      </c>
      <c r="BE150" s="137">
        <f t="shared" si="1"/>
        <v>0</v>
      </c>
      <c r="BF150" s="137">
        <f t="shared" si="2"/>
        <v>0</v>
      </c>
      <c r="BG150" s="137">
        <f t="shared" si="3"/>
        <v>0</v>
      </c>
      <c r="BH150" s="137">
        <f t="shared" si="4"/>
        <v>0</v>
      </c>
      <c r="BI150" s="137">
        <f t="shared" si="5"/>
        <v>0</v>
      </c>
      <c r="BJ150" s="13" t="s">
        <v>106</v>
      </c>
      <c r="BK150" s="137">
        <f t="shared" si="6"/>
        <v>0</v>
      </c>
      <c r="BL150" s="13" t="s">
        <v>105</v>
      </c>
      <c r="BM150" s="136" t="s">
        <v>136</v>
      </c>
    </row>
    <row r="151" spans="2:65" s="1" customFormat="1" ht="33" customHeight="1">
      <c r="B151" s="124"/>
      <c r="C151" s="125">
        <v>9</v>
      </c>
      <c r="D151" s="125" t="s">
        <v>103</v>
      </c>
      <c r="E151" s="126" t="s">
        <v>395</v>
      </c>
      <c r="F151" s="127" t="s">
        <v>138</v>
      </c>
      <c r="G151" s="128" t="s">
        <v>117</v>
      </c>
      <c r="H151" s="129">
        <v>35</v>
      </c>
      <c r="I151" s="130"/>
      <c r="J151" s="130">
        <f t="shared" si="0"/>
        <v>0</v>
      </c>
      <c r="K151" s="131"/>
      <c r="L151" s="25"/>
      <c r="M151" s="132"/>
      <c r="N151" s="133"/>
      <c r="O151" s="134"/>
      <c r="P151" s="134"/>
      <c r="Q151" s="134"/>
      <c r="R151" s="134"/>
      <c r="S151" s="134"/>
      <c r="T151" s="135"/>
      <c r="AR151" s="136" t="s">
        <v>105</v>
      </c>
      <c r="AT151" s="136" t="s">
        <v>103</v>
      </c>
      <c r="AU151" s="136" t="s">
        <v>74</v>
      </c>
      <c r="AY151" s="13" t="s">
        <v>102</v>
      </c>
      <c r="BE151" s="137">
        <f t="shared" si="1"/>
        <v>0</v>
      </c>
      <c r="BF151" s="137">
        <f t="shared" si="2"/>
        <v>0</v>
      </c>
      <c r="BG151" s="137">
        <f t="shared" si="3"/>
        <v>0</v>
      </c>
      <c r="BH151" s="137">
        <f t="shared" si="4"/>
        <v>0</v>
      </c>
      <c r="BI151" s="137">
        <f t="shared" si="5"/>
        <v>0</v>
      </c>
      <c r="BJ151" s="13" t="s">
        <v>106</v>
      </c>
      <c r="BK151" s="137">
        <f t="shared" si="6"/>
        <v>0</v>
      </c>
      <c r="BL151" s="13" t="s">
        <v>105</v>
      </c>
      <c r="BM151" s="136" t="s">
        <v>139</v>
      </c>
    </row>
    <row r="152" spans="2:65" s="1" customFormat="1" ht="16.5" customHeight="1">
      <c r="B152" s="124"/>
      <c r="C152" s="125">
        <v>10</v>
      </c>
      <c r="D152" s="138" t="s">
        <v>131</v>
      </c>
      <c r="E152" s="139" t="s">
        <v>448</v>
      </c>
      <c r="F152" s="140" t="s">
        <v>449</v>
      </c>
      <c r="G152" s="141" t="s">
        <v>450</v>
      </c>
      <c r="H152" s="142">
        <v>8.4499999999999993</v>
      </c>
      <c r="I152" s="143"/>
      <c r="J152" s="143">
        <f t="shared" si="0"/>
        <v>0</v>
      </c>
      <c r="K152" s="131"/>
      <c r="L152" s="25"/>
      <c r="M152" s="132"/>
      <c r="N152" s="133"/>
      <c r="O152" s="134"/>
      <c r="P152" s="134"/>
      <c r="Q152" s="134"/>
      <c r="R152" s="134"/>
      <c r="S152" s="134"/>
      <c r="T152" s="135"/>
      <c r="AR152" s="136" t="s">
        <v>105</v>
      </c>
      <c r="AT152" s="136" t="s">
        <v>103</v>
      </c>
      <c r="AU152" s="136" t="s">
        <v>74</v>
      </c>
      <c r="AY152" s="13" t="s">
        <v>102</v>
      </c>
      <c r="BE152" s="137">
        <f t="shared" si="1"/>
        <v>0</v>
      </c>
      <c r="BF152" s="137">
        <f t="shared" si="2"/>
        <v>0</v>
      </c>
      <c r="BG152" s="137">
        <f t="shared" si="3"/>
        <v>0</v>
      </c>
      <c r="BH152" s="137">
        <f t="shared" si="4"/>
        <v>0</v>
      </c>
      <c r="BI152" s="137">
        <f t="shared" si="5"/>
        <v>0</v>
      </c>
      <c r="BJ152" s="13" t="s">
        <v>106</v>
      </c>
      <c r="BK152" s="137">
        <f t="shared" si="6"/>
        <v>0</v>
      </c>
      <c r="BL152" s="13" t="s">
        <v>105</v>
      </c>
      <c r="BM152" s="136" t="s">
        <v>141</v>
      </c>
    </row>
    <row r="153" spans="2:65" s="1" customFormat="1" ht="16.5" customHeight="1">
      <c r="B153" s="124"/>
      <c r="C153" s="125">
        <v>11</v>
      </c>
      <c r="D153" s="138" t="s">
        <v>131</v>
      </c>
      <c r="E153" s="139" t="s">
        <v>451</v>
      </c>
      <c r="F153" s="140" t="s">
        <v>452</v>
      </c>
      <c r="G153" s="141" t="s">
        <v>132</v>
      </c>
      <c r="H153" s="142">
        <v>3.94</v>
      </c>
      <c r="I153" s="143"/>
      <c r="J153" s="143">
        <f t="shared" si="0"/>
        <v>0</v>
      </c>
      <c r="K153" s="131"/>
      <c r="L153" s="25"/>
      <c r="M153" s="132"/>
      <c r="N153" s="133"/>
      <c r="O153" s="134"/>
      <c r="P153" s="134"/>
      <c r="Q153" s="134"/>
      <c r="R153" s="134"/>
      <c r="S153" s="134"/>
      <c r="T153" s="135"/>
      <c r="AR153" s="136" t="s">
        <v>105</v>
      </c>
      <c r="AT153" s="136" t="s">
        <v>103</v>
      </c>
      <c r="AU153" s="136" t="s">
        <v>74</v>
      </c>
      <c r="AY153" s="13" t="s">
        <v>102</v>
      </c>
      <c r="BE153" s="137">
        <f t="shared" si="1"/>
        <v>0</v>
      </c>
      <c r="BF153" s="137">
        <f t="shared" si="2"/>
        <v>0</v>
      </c>
      <c r="BG153" s="137">
        <f t="shared" si="3"/>
        <v>0</v>
      </c>
      <c r="BH153" s="137">
        <f t="shared" si="4"/>
        <v>0</v>
      </c>
      <c r="BI153" s="137">
        <f t="shared" si="5"/>
        <v>0</v>
      </c>
      <c r="BJ153" s="13" t="s">
        <v>106</v>
      </c>
      <c r="BK153" s="137">
        <f t="shared" si="6"/>
        <v>0</v>
      </c>
      <c r="BL153" s="13" t="s">
        <v>105</v>
      </c>
      <c r="BM153" s="136" t="s">
        <v>7</v>
      </c>
    </row>
    <row r="154" spans="2:65" s="1" customFormat="1" ht="30" customHeight="1">
      <c r="B154" s="124"/>
      <c r="C154" s="125">
        <v>12</v>
      </c>
      <c r="D154" s="125" t="s">
        <v>103</v>
      </c>
      <c r="E154" s="126" t="s">
        <v>143</v>
      </c>
      <c r="F154" s="127" t="s">
        <v>144</v>
      </c>
      <c r="G154" s="128" t="s">
        <v>117</v>
      </c>
      <c r="H154" s="129">
        <v>35</v>
      </c>
      <c r="I154" s="130"/>
      <c r="J154" s="130">
        <f t="shared" si="0"/>
        <v>0</v>
      </c>
      <c r="K154" s="131"/>
      <c r="L154" s="25"/>
      <c r="M154" s="132"/>
      <c r="N154" s="133"/>
      <c r="O154" s="134"/>
      <c r="P154" s="134"/>
      <c r="Q154" s="134"/>
      <c r="R154" s="134"/>
      <c r="S154" s="134"/>
      <c r="T154" s="135"/>
      <c r="AR154" s="136" t="s">
        <v>105</v>
      </c>
      <c r="AT154" s="136" t="s">
        <v>103</v>
      </c>
      <c r="AU154" s="136" t="s">
        <v>74</v>
      </c>
      <c r="AY154" s="13" t="s">
        <v>102</v>
      </c>
      <c r="BE154" s="137">
        <f t="shared" si="1"/>
        <v>0</v>
      </c>
      <c r="BF154" s="137">
        <f t="shared" si="2"/>
        <v>0</v>
      </c>
      <c r="BG154" s="137">
        <f t="shared" si="3"/>
        <v>0</v>
      </c>
      <c r="BH154" s="137">
        <f t="shared" si="4"/>
        <v>0</v>
      </c>
      <c r="BI154" s="137">
        <f t="shared" si="5"/>
        <v>0</v>
      </c>
      <c r="BJ154" s="13" t="s">
        <v>106</v>
      </c>
      <c r="BK154" s="137">
        <f t="shared" si="6"/>
        <v>0</v>
      </c>
      <c r="BL154" s="13" t="s">
        <v>105</v>
      </c>
      <c r="BM154" s="136" t="s">
        <v>145</v>
      </c>
    </row>
    <row r="155" spans="2:65" s="1" customFormat="1" ht="21.75" customHeight="1">
      <c r="B155" s="124"/>
      <c r="C155" s="125">
        <v>13</v>
      </c>
      <c r="D155" s="125" t="s">
        <v>103</v>
      </c>
      <c r="E155" s="126" t="s">
        <v>134</v>
      </c>
      <c r="F155" s="127" t="s">
        <v>147</v>
      </c>
      <c r="G155" s="128" t="s">
        <v>114</v>
      </c>
      <c r="H155" s="129">
        <f>H144+H149+H150</f>
        <v>16.334999999999997</v>
      </c>
      <c r="I155" s="130"/>
      <c r="J155" s="130">
        <f t="shared" si="0"/>
        <v>0</v>
      </c>
      <c r="K155" s="131"/>
      <c r="L155" s="25"/>
      <c r="M155" s="132"/>
      <c r="N155" s="133"/>
      <c r="O155" s="134"/>
      <c r="P155" s="134"/>
      <c r="Q155" s="134"/>
      <c r="R155" s="134"/>
      <c r="S155" s="134"/>
      <c r="T155" s="135"/>
      <c r="AR155" s="136" t="s">
        <v>105</v>
      </c>
      <c r="AT155" s="136" t="s">
        <v>103</v>
      </c>
      <c r="AU155" s="136" t="s">
        <v>74</v>
      </c>
      <c r="AY155" s="13" t="s">
        <v>102</v>
      </c>
      <c r="BE155" s="137">
        <f t="shared" si="1"/>
        <v>0</v>
      </c>
      <c r="BF155" s="137">
        <f t="shared" si="2"/>
        <v>0</v>
      </c>
      <c r="BG155" s="137">
        <f t="shared" si="3"/>
        <v>0</v>
      </c>
      <c r="BH155" s="137">
        <f t="shared" si="4"/>
        <v>0</v>
      </c>
      <c r="BI155" s="137">
        <f t="shared" si="5"/>
        <v>0</v>
      </c>
      <c r="BJ155" s="13" t="s">
        <v>106</v>
      </c>
      <c r="BK155" s="137">
        <f t="shared" si="6"/>
        <v>0</v>
      </c>
      <c r="BL155" s="13" t="s">
        <v>105</v>
      </c>
      <c r="BM155" s="136" t="s">
        <v>148</v>
      </c>
    </row>
    <row r="156" spans="2:65" s="1" customFormat="1" ht="24.25" customHeight="1">
      <c r="B156" s="124"/>
      <c r="C156" s="125">
        <v>14</v>
      </c>
      <c r="D156" s="125" t="s">
        <v>103</v>
      </c>
      <c r="E156" s="126" t="s">
        <v>140</v>
      </c>
      <c r="F156" s="127" t="s">
        <v>149</v>
      </c>
      <c r="G156" s="128" t="s">
        <v>114</v>
      </c>
      <c r="H156" s="129">
        <f>H155</f>
        <v>16.334999999999997</v>
      </c>
      <c r="I156" s="130"/>
      <c r="J156" s="130">
        <f t="shared" si="0"/>
        <v>0</v>
      </c>
      <c r="K156" s="131"/>
      <c r="L156" s="25"/>
      <c r="M156" s="132"/>
      <c r="N156" s="133"/>
      <c r="O156" s="134"/>
      <c r="P156" s="134"/>
      <c r="Q156" s="134"/>
      <c r="R156" s="134"/>
      <c r="S156" s="134"/>
      <c r="T156" s="135"/>
      <c r="AR156" s="136" t="s">
        <v>105</v>
      </c>
      <c r="AT156" s="136" t="s">
        <v>103</v>
      </c>
      <c r="AU156" s="136" t="s">
        <v>74</v>
      </c>
      <c r="AY156" s="13" t="s">
        <v>102</v>
      </c>
      <c r="BE156" s="137">
        <f t="shared" si="1"/>
        <v>0</v>
      </c>
      <c r="BF156" s="137">
        <f t="shared" si="2"/>
        <v>0</v>
      </c>
      <c r="BG156" s="137">
        <f t="shared" si="3"/>
        <v>0</v>
      </c>
      <c r="BH156" s="137">
        <f t="shared" si="4"/>
        <v>0</v>
      </c>
      <c r="BI156" s="137">
        <f t="shared" si="5"/>
        <v>0</v>
      </c>
      <c r="BJ156" s="13" t="s">
        <v>106</v>
      </c>
      <c r="BK156" s="137">
        <f t="shared" si="6"/>
        <v>0</v>
      </c>
      <c r="BL156" s="13" t="s">
        <v>105</v>
      </c>
      <c r="BM156" s="136" t="s">
        <v>150</v>
      </c>
    </row>
    <row r="157" spans="2:65" s="1" customFormat="1" ht="21.75" customHeight="1">
      <c r="B157" s="124"/>
      <c r="C157" s="125">
        <v>15</v>
      </c>
      <c r="D157" s="125" t="s">
        <v>103</v>
      </c>
      <c r="E157" s="126" t="s">
        <v>137</v>
      </c>
      <c r="F157" s="127" t="s">
        <v>151</v>
      </c>
      <c r="G157" s="128" t="s">
        <v>114</v>
      </c>
      <c r="H157" s="129">
        <f t="shared" ref="H157:H158" si="22">H156</f>
        <v>16.334999999999997</v>
      </c>
      <c r="I157" s="130"/>
      <c r="J157" s="130">
        <f t="shared" si="0"/>
        <v>0</v>
      </c>
      <c r="K157" s="131"/>
      <c r="L157" s="25"/>
      <c r="M157" s="132"/>
      <c r="N157" s="133"/>
      <c r="O157" s="134"/>
      <c r="P157" s="134"/>
      <c r="Q157" s="134"/>
      <c r="R157" s="134"/>
      <c r="S157" s="134"/>
      <c r="T157" s="135"/>
      <c r="AR157" s="136" t="s">
        <v>105</v>
      </c>
      <c r="AT157" s="136" t="s">
        <v>103</v>
      </c>
      <c r="AU157" s="136" t="s">
        <v>74</v>
      </c>
      <c r="AY157" s="13" t="s">
        <v>102</v>
      </c>
      <c r="BE157" s="137">
        <f t="shared" si="1"/>
        <v>0</v>
      </c>
      <c r="BF157" s="137">
        <f t="shared" si="2"/>
        <v>0</v>
      </c>
      <c r="BG157" s="137">
        <f t="shared" si="3"/>
        <v>0</v>
      </c>
      <c r="BH157" s="137">
        <f t="shared" si="4"/>
        <v>0</v>
      </c>
      <c r="BI157" s="137">
        <f t="shared" si="5"/>
        <v>0</v>
      </c>
      <c r="BJ157" s="13" t="s">
        <v>106</v>
      </c>
      <c r="BK157" s="137">
        <f t="shared" si="6"/>
        <v>0</v>
      </c>
      <c r="BL157" s="13" t="s">
        <v>105</v>
      </c>
      <c r="BM157" s="136" t="s">
        <v>152</v>
      </c>
    </row>
    <row r="158" spans="2:65" s="1" customFormat="1" ht="24.25" customHeight="1">
      <c r="B158" s="124"/>
      <c r="C158" s="125">
        <v>16</v>
      </c>
      <c r="D158" s="125" t="s">
        <v>103</v>
      </c>
      <c r="E158" s="126" t="s">
        <v>142</v>
      </c>
      <c r="F158" s="127" t="s">
        <v>153</v>
      </c>
      <c r="G158" s="128" t="s">
        <v>114</v>
      </c>
      <c r="H158" s="129">
        <f t="shared" si="22"/>
        <v>16.334999999999997</v>
      </c>
      <c r="I158" s="130"/>
      <c r="J158" s="130">
        <f t="shared" si="0"/>
        <v>0</v>
      </c>
      <c r="K158" s="131"/>
      <c r="L158" s="25"/>
      <c r="M158" s="132"/>
      <c r="N158" s="133"/>
      <c r="O158" s="134"/>
      <c r="P158" s="134"/>
      <c r="Q158" s="134"/>
      <c r="R158" s="134"/>
      <c r="S158" s="134"/>
      <c r="T158" s="135"/>
      <c r="AR158" s="136" t="s">
        <v>105</v>
      </c>
      <c r="AT158" s="136" t="s">
        <v>103</v>
      </c>
      <c r="AU158" s="136" t="s">
        <v>74</v>
      </c>
      <c r="AY158" s="13" t="s">
        <v>102</v>
      </c>
      <c r="BE158" s="137">
        <f t="shared" si="1"/>
        <v>0</v>
      </c>
      <c r="BF158" s="137">
        <f t="shared" si="2"/>
        <v>0</v>
      </c>
      <c r="BG158" s="137">
        <f t="shared" si="3"/>
        <v>0</v>
      </c>
      <c r="BH158" s="137">
        <f t="shared" si="4"/>
        <v>0</v>
      </c>
      <c r="BI158" s="137">
        <f t="shared" si="5"/>
        <v>0</v>
      </c>
      <c r="BJ158" s="13" t="s">
        <v>106</v>
      </c>
      <c r="BK158" s="137">
        <f t="shared" si="6"/>
        <v>0</v>
      </c>
      <c r="BL158" s="13" t="s">
        <v>105</v>
      </c>
      <c r="BM158" s="136" t="s">
        <v>154</v>
      </c>
    </row>
    <row r="159" spans="2:65" s="11" customFormat="1" ht="26" customHeight="1">
      <c r="B159" s="116"/>
      <c r="D159" s="117" t="s">
        <v>66</v>
      </c>
      <c r="E159" s="118" t="s">
        <v>155</v>
      </c>
      <c r="F159" s="118" t="s">
        <v>345</v>
      </c>
      <c r="J159" s="157">
        <f>SUM(J160:J171)</f>
        <v>0</v>
      </c>
      <c r="L159" s="116"/>
      <c r="M159" s="119"/>
      <c r="P159" s="120"/>
      <c r="R159" s="120"/>
      <c r="T159" s="121"/>
      <c r="AR159" s="117" t="s">
        <v>74</v>
      </c>
      <c r="AT159" s="122" t="s">
        <v>66</v>
      </c>
      <c r="AU159" s="122" t="s">
        <v>67</v>
      </c>
      <c r="AY159" s="117" t="s">
        <v>102</v>
      </c>
      <c r="BK159" s="123">
        <f>SUM(BK160:BK167)</f>
        <v>0</v>
      </c>
    </row>
    <row r="160" spans="2:65" s="1" customFormat="1" ht="24.25" customHeight="1">
      <c r="B160" s="124"/>
      <c r="C160" s="125">
        <v>17</v>
      </c>
      <c r="D160" s="125" t="s">
        <v>103</v>
      </c>
      <c r="E160" s="126" t="s">
        <v>156</v>
      </c>
      <c r="F160" s="127" t="s">
        <v>447</v>
      </c>
      <c r="G160" s="128" t="s">
        <v>114</v>
      </c>
      <c r="H160" s="129">
        <f>(0.3*0.3*70)+(0.5*0.5*4)</f>
        <v>7.3</v>
      </c>
      <c r="I160" s="130"/>
      <c r="J160" s="130">
        <f t="shared" ref="J160:J171" si="23">ROUND(I160*H160,2)</f>
        <v>0</v>
      </c>
      <c r="K160" s="131"/>
      <c r="L160" s="25"/>
      <c r="M160" s="132"/>
      <c r="N160" s="133"/>
      <c r="O160" s="134"/>
      <c r="P160" s="134"/>
      <c r="Q160" s="134"/>
      <c r="R160" s="134"/>
      <c r="S160" s="134"/>
      <c r="T160" s="135"/>
      <c r="AR160" s="136" t="s">
        <v>105</v>
      </c>
      <c r="AT160" s="136" t="s">
        <v>103</v>
      </c>
      <c r="AU160" s="136" t="s">
        <v>74</v>
      </c>
      <c r="AY160" s="13" t="s">
        <v>102</v>
      </c>
      <c r="BE160" s="137">
        <f t="shared" ref="BE160:BE167" si="24">IF(N160="základná",J160,0)</f>
        <v>0</v>
      </c>
      <c r="BF160" s="137">
        <f t="shared" ref="BF160:BF167" si="25">IF(N160="znížená",J160,0)</f>
        <v>0</v>
      </c>
      <c r="BG160" s="137">
        <f t="shared" ref="BG160:BG167" si="26">IF(N160="zákl. prenesená",J160,0)</f>
        <v>0</v>
      </c>
      <c r="BH160" s="137">
        <f t="shared" ref="BH160:BH167" si="27">IF(N160="zníž. prenesená",J160,0)</f>
        <v>0</v>
      </c>
      <c r="BI160" s="137">
        <f t="shared" ref="BI160:BI167" si="28">IF(N160="nulová",J160,0)</f>
        <v>0</v>
      </c>
      <c r="BJ160" s="13" t="s">
        <v>106</v>
      </c>
      <c r="BK160" s="137">
        <f t="shared" ref="BK160:BK167" si="29">ROUND(I160*H160,2)</f>
        <v>0</v>
      </c>
      <c r="BL160" s="13" t="s">
        <v>105</v>
      </c>
      <c r="BM160" s="136" t="s">
        <v>157</v>
      </c>
    </row>
    <row r="161" spans="2:65" s="1" customFormat="1" ht="24.25" customHeight="1">
      <c r="B161" s="124"/>
      <c r="C161" s="125">
        <v>17</v>
      </c>
      <c r="D161" s="125" t="s">
        <v>103</v>
      </c>
      <c r="E161" s="126" t="s">
        <v>156</v>
      </c>
      <c r="F161" s="127" t="s">
        <v>455</v>
      </c>
      <c r="G161" s="128" t="s">
        <v>114</v>
      </c>
      <c r="H161" s="129">
        <f>(0.2*5.4)</f>
        <v>1.08</v>
      </c>
      <c r="I161" s="130"/>
      <c r="J161" s="130">
        <f t="shared" ref="J161" si="30">ROUND(I161*H161,2)</f>
        <v>0</v>
      </c>
      <c r="K161" s="131"/>
      <c r="L161" s="25"/>
      <c r="M161" s="132"/>
      <c r="N161" s="133"/>
      <c r="O161" s="134"/>
      <c r="P161" s="134"/>
      <c r="Q161" s="134"/>
      <c r="R161" s="134"/>
      <c r="S161" s="134"/>
      <c r="T161" s="135"/>
      <c r="AR161" s="136"/>
      <c r="AT161" s="136"/>
      <c r="AU161" s="136"/>
      <c r="AY161" s="13"/>
      <c r="BE161" s="137"/>
      <c r="BF161" s="137"/>
      <c r="BG161" s="137"/>
      <c r="BH161" s="137"/>
      <c r="BI161" s="137"/>
      <c r="BJ161" s="13"/>
      <c r="BK161" s="137"/>
      <c r="BL161" s="13"/>
      <c r="BM161" s="136"/>
    </row>
    <row r="162" spans="2:65" s="1" customFormat="1" ht="21.75" customHeight="1">
      <c r="B162" s="124"/>
      <c r="C162" s="125">
        <v>18</v>
      </c>
      <c r="D162" s="125" t="s">
        <v>103</v>
      </c>
      <c r="E162" s="126" t="s">
        <v>159</v>
      </c>
      <c r="F162" s="127" t="s">
        <v>160</v>
      </c>
      <c r="G162" s="128" t="s">
        <v>158</v>
      </c>
      <c r="H162" s="129">
        <v>66</v>
      </c>
      <c r="I162" s="130"/>
      <c r="J162" s="130">
        <f t="shared" si="23"/>
        <v>0</v>
      </c>
      <c r="K162" s="131"/>
      <c r="L162" s="25"/>
      <c r="M162" s="132"/>
      <c r="N162" s="133"/>
      <c r="O162" s="134"/>
      <c r="P162" s="134"/>
      <c r="Q162" s="134"/>
      <c r="R162" s="134"/>
      <c r="S162" s="134"/>
      <c r="T162" s="135"/>
      <c r="AR162" s="136" t="s">
        <v>105</v>
      </c>
      <c r="AT162" s="136" t="s">
        <v>103</v>
      </c>
      <c r="AU162" s="136" t="s">
        <v>74</v>
      </c>
      <c r="AY162" s="13" t="s">
        <v>102</v>
      </c>
      <c r="BE162" s="137">
        <f t="shared" si="24"/>
        <v>0</v>
      </c>
      <c r="BF162" s="137">
        <f t="shared" si="25"/>
        <v>0</v>
      </c>
      <c r="BG162" s="137">
        <f t="shared" si="26"/>
        <v>0</v>
      </c>
      <c r="BH162" s="137">
        <f t="shared" si="27"/>
        <v>0</v>
      </c>
      <c r="BI162" s="137">
        <f t="shared" si="28"/>
        <v>0</v>
      </c>
      <c r="BJ162" s="13" t="s">
        <v>106</v>
      </c>
      <c r="BK162" s="137">
        <f t="shared" si="29"/>
        <v>0</v>
      </c>
      <c r="BL162" s="13" t="s">
        <v>105</v>
      </c>
      <c r="BM162" s="136" t="s">
        <v>161</v>
      </c>
    </row>
    <row r="163" spans="2:65" s="1" customFormat="1" ht="37.5" customHeight="1">
      <c r="B163" s="124"/>
      <c r="C163" s="125">
        <v>19</v>
      </c>
      <c r="D163" s="125" t="s">
        <v>103</v>
      </c>
      <c r="E163" s="126" t="s">
        <v>162</v>
      </c>
      <c r="F163" s="127" t="s">
        <v>163</v>
      </c>
      <c r="G163" s="128" t="s">
        <v>128</v>
      </c>
      <c r="H163" s="129">
        <f>128+25</f>
        <v>153</v>
      </c>
      <c r="I163" s="130"/>
      <c r="J163" s="130">
        <f t="shared" si="23"/>
        <v>0</v>
      </c>
      <c r="K163" s="131"/>
      <c r="L163" s="25"/>
      <c r="M163" s="132"/>
      <c r="N163" s="133"/>
      <c r="O163" s="134"/>
      <c r="P163" s="134"/>
      <c r="Q163" s="134"/>
      <c r="R163" s="134"/>
      <c r="S163" s="134"/>
      <c r="T163" s="135"/>
      <c r="AR163" s="136" t="s">
        <v>105</v>
      </c>
      <c r="AT163" s="136" t="s">
        <v>103</v>
      </c>
      <c r="AU163" s="136" t="s">
        <v>74</v>
      </c>
      <c r="AY163" s="13" t="s">
        <v>102</v>
      </c>
      <c r="BE163" s="137">
        <f t="shared" si="24"/>
        <v>0</v>
      </c>
      <c r="BF163" s="137">
        <f t="shared" si="25"/>
        <v>0</v>
      </c>
      <c r="BG163" s="137">
        <f t="shared" si="26"/>
        <v>0</v>
      </c>
      <c r="BH163" s="137">
        <f t="shared" si="27"/>
        <v>0</v>
      </c>
      <c r="BI163" s="137">
        <f t="shared" si="28"/>
        <v>0</v>
      </c>
      <c r="BJ163" s="13" t="s">
        <v>106</v>
      </c>
      <c r="BK163" s="137">
        <f t="shared" si="29"/>
        <v>0</v>
      </c>
      <c r="BL163" s="13" t="s">
        <v>105</v>
      </c>
      <c r="BM163" s="136" t="s">
        <v>164</v>
      </c>
    </row>
    <row r="164" spans="2:65" s="1" customFormat="1" ht="16.5" customHeight="1">
      <c r="B164" s="124"/>
      <c r="C164" s="138">
        <v>20</v>
      </c>
      <c r="D164" s="138" t="s">
        <v>131</v>
      </c>
      <c r="E164" s="139" t="s">
        <v>165</v>
      </c>
      <c r="F164" s="140" t="s">
        <v>166</v>
      </c>
      <c r="G164" s="141" t="s">
        <v>158</v>
      </c>
      <c r="H164" s="142">
        <f>H163</f>
        <v>153</v>
      </c>
      <c r="I164" s="143"/>
      <c r="J164" s="143">
        <f t="shared" si="23"/>
        <v>0</v>
      </c>
      <c r="K164" s="144"/>
      <c r="L164" s="145"/>
      <c r="M164" s="146"/>
      <c r="N164" s="147"/>
      <c r="O164" s="134"/>
      <c r="P164" s="134"/>
      <c r="Q164" s="134"/>
      <c r="R164" s="134"/>
      <c r="S164" s="134"/>
      <c r="T164" s="135"/>
      <c r="AR164" s="136" t="s">
        <v>127</v>
      </c>
      <c r="AT164" s="136" t="s">
        <v>131</v>
      </c>
      <c r="AU164" s="136" t="s">
        <v>74</v>
      </c>
      <c r="AY164" s="13" t="s">
        <v>102</v>
      </c>
      <c r="BE164" s="137">
        <f t="shared" si="24"/>
        <v>0</v>
      </c>
      <c r="BF164" s="137">
        <f t="shared" si="25"/>
        <v>0</v>
      </c>
      <c r="BG164" s="137">
        <f t="shared" si="26"/>
        <v>0</v>
      </c>
      <c r="BH164" s="137">
        <f t="shared" si="27"/>
        <v>0</v>
      </c>
      <c r="BI164" s="137">
        <f t="shared" si="28"/>
        <v>0</v>
      </c>
      <c r="BJ164" s="13" t="s">
        <v>106</v>
      </c>
      <c r="BK164" s="137">
        <f t="shared" si="29"/>
        <v>0</v>
      </c>
      <c r="BL164" s="13" t="s">
        <v>105</v>
      </c>
      <c r="BM164" s="136" t="s">
        <v>167</v>
      </c>
    </row>
    <row r="165" spans="2:65" s="1" customFormat="1" ht="33" customHeight="1">
      <c r="B165" s="124"/>
      <c r="C165" s="125">
        <v>21</v>
      </c>
      <c r="D165" s="125" t="s">
        <v>103</v>
      </c>
      <c r="E165" s="126" t="s">
        <v>168</v>
      </c>
      <c r="F165" s="127" t="s">
        <v>169</v>
      </c>
      <c r="G165" s="128" t="s">
        <v>114</v>
      </c>
      <c r="H165" s="129">
        <f>153*0.3*0.3</f>
        <v>13.77</v>
      </c>
      <c r="I165" s="130"/>
      <c r="J165" s="130">
        <f t="shared" si="23"/>
        <v>0</v>
      </c>
      <c r="K165" s="131"/>
      <c r="L165" s="25"/>
      <c r="M165" s="132"/>
      <c r="N165" s="133"/>
      <c r="O165" s="134"/>
      <c r="P165" s="134"/>
      <c r="Q165" s="134"/>
      <c r="R165" s="134"/>
      <c r="S165" s="134"/>
      <c r="T165" s="135"/>
      <c r="AR165" s="136" t="s">
        <v>105</v>
      </c>
      <c r="AT165" s="136" t="s">
        <v>103</v>
      </c>
      <c r="AU165" s="136" t="s">
        <v>74</v>
      </c>
      <c r="AY165" s="13" t="s">
        <v>102</v>
      </c>
      <c r="BE165" s="137">
        <f t="shared" si="24"/>
        <v>0</v>
      </c>
      <c r="BF165" s="137">
        <f t="shared" si="25"/>
        <v>0</v>
      </c>
      <c r="BG165" s="137">
        <f t="shared" si="26"/>
        <v>0</v>
      </c>
      <c r="BH165" s="137">
        <f t="shared" si="27"/>
        <v>0</v>
      </c>
      <c r="BI165" s="137">
        <f t="shared" si="28"/>
        <v>0</v>
      </c>
      <c r="BJ165" s="13" t="s">
        <v>106</v>
      </c>
      <c r="BK165" s="137">
        <f t="shared" si="29"/>
        <v>0</v>
      </c>
      <c r="BL165" s="13" t="s">
        <v>105</v>
      </c>
      <c r="BM165" s="136" t="s">
        <v>170</v>
      </c>
    </row>
    <row r="166" spans="2:65" s="1" customFormat="1" ht="24.25" customHeight="1">
      <c r="B166" s="124"/>
      <c r="C166" s="125">
        <v>22</v>
      </c>
      <c r="D166" s="125" t="s">
        <v>103</v>
      </c>
      <c r="E166" s="126" t="s">
        <v>171</v>
      </c>
      <c r="F166" s="127" t="s">
        <v>172</v>
      </c>
      <c r="G166" s="128" t="s">
        <v>114</v>
      </c>
      <c r="H166" s="129">
        <v>2.4</v>
      </c>
      <c r="I166" s="130"/>
      <c r="J166" s="130">
        <f t="shared" si="23"/>
        <v>0</v>
      </c>
      <c r="K166" s="131"/>
      <c r="L166" s="25"/>
      <c r="M166" s="132"/>
      <c r="N166" s="133"/>
      <c r="O166" s="134"/>
      <c r="P166" s="134"/>
      <c r="Q166" s="134"/>
      <c r="R166" s="134"/>
      <c r="S166" s="134"/>
      <c r="T166" s="135"/>
      <c r="AR166" s="136" t="s">
        <v>105</v>
      </c>
      <c r="AT166" s="136" t="s">
        <v>103</v>
      </c>
      <c r="AU166" s="136" t="s">
        <v>74</v>
      </c>
      <c r="AY166" s="13" t="s">
        <v>102</v>
      </c>
      <c r="BE166" s="137">
        <f t="shared" si="24"/>
        <v>0</v>
      </c>
      <c r="BF166" s="137">
        <f t="shared" si="25"/>
        <v>0</v>
      </c>
      <c r="BG166" s="137">
        <f t="shared" si="26"/>
        <v>0</v>
      </c>
      <c r="BH166" s="137">
        <f t="shared" si="27"/>
        <v>0</v>
      </c>
      <c r="BI166" s="137">
        <f t="shared" si="28"/>
        <v>0</v>
      </c>
      <c r="BJ166" s="13" t="s">
        <v>106</v>
      </c>
      <c r="BK166" s="137">
        <f t="shared" si="29"/>
        <v>0</v>
      </c>
      <c r="BL166" s="13" t="s">
        <v>105</v>
      </c>
      <c r="BM166" s="136" t="s">
        <v>173</v>
      </c>
    </row>
    <row r="167" spans="2:65" s="1" customFormat="1" ht="38" customHeight="1">
      <c r="B167" s="124"/>
      <c r="C167" s="125">
        <v>23</v>
      </c>
      <c r="D167" s="125" t="s">
        <v>103</v>
      </c>
      <c r="E167" s="126" t="s">
        <v>146</v>
      </c>
      <c r="F167" s="127" t="s">
        <v>175</v>
      </c>
      <c r="G167" s="128" t="s">
        <v>158</v>
      </c>
      <c r="H167" s="129">
        <v>8</v>
      </c>
      <c r="I167" s="130"/>
      <c r="J167" s="130">
        <f t="shared" si="23"/>
        <v>0</v>
      </c>
      <c r="K167" s="131"/>
      <c r="L167" s="25"/>
      <c r="M167" s="132"/>
      <c r="N167" s="133"/>
      <c r="O167" s="134"/>
      <c r="P167" s="134"/>
      <c r="Q167" s="134"/>
      <c r="R167" s="134"/>
      <c r="S167" s="134"/>
      <c r="T167" s="135"/>
      <c r="AR167" s="136" t="s">
        <v>105</v>
      </c>
      <c r="AT167" s="136" t="s">
        <v>103</v>
      </c>
      <c r="AU167" s="136" t="s">
        <v>74</v>
      </c>
      <c r="AY167" s="13" t="s">
        <v>102</v>
      </c>
      <c r="BE167" s="137">
        <f t="shared" si="24"/>
        <v>0</v>
      </c>
      <c r="BF167" s="137">
        <f t="shared" si="25"/>
        <v>0</v>
      </c>
      <c r="BG167" s="137">
        <f t="shared" si="26"/>
        <v>0</v>
      </c>
      <c r="BH167" s="137">
        <f t="shared" si="27"/>
        <v>0</v>
      </c>
      <c r="BI167" s="137">
        <f t="shared" si="28"/>
        <v>0</v>
      </c>
      <c r="BJ167" s="13" t="s">
        <v>106</v>
      </c>
      <c r="BK167" s="137">
        <f t="shared" si="29"/>
        <v>0</v>
      </c>
      <c r="BL167" s="13" t="s">
        <v>105</v>
      </c>
      <c r="BM167" s="136" t="s">
        <v>176</v>
      </c>
    </row>
    <row r="168" spans="2:65" s="1" customFormat="1" ht="38" customHeight="1">
      <c r="B168" s="124"/>
      <c r="C168" s="125">
        <v>11</v>
      </c>
      <c r="D168" s="125" t="s">
        <v>103</v>
      </c>
      <c r="E168" s="126" t="s">
        <v>474</v>
      </c>
      <c r="F168" s="127" t="s">
        <v>475</v>
      </c>
      <c r="G168" s="128" t="s">
        <v>117</v>
      </c>
      <c r="H168" s="129">
        <v>25</v>
      </c>
      <c r="I168" s="130"/>
      <c r="J168" s="130">
        <f>ROUND(I168*H168,2)</f>
        <v>0</v>
      </c>
      <c r="K168" s="196"/>
      <c r="L168" s="25"/>
      <c r="M168" s="132"/>
      <c r="N168" s="133"/>
      <c r="O168" s="134"/>
      <c r="P168" s="134"/>
      <c r="Q168" s="134"/>
      <c r="R168" s="134"/>
      <c r="S168" s="134"/>
      <c r="T168" s="135"/>
      <c r="AR168" s="136"/>
      <c r="AT168" s="136"/>
      <c r="AU168" s="136"/>
      <c r="AY168" s="13"/>
      <c r="BE168" s="137"/>
      <c r="BF168" s="137"/>
      <c r="BG168" s="137"/>
      <c r="BH168" s="137"/>
      <c r="BI168" s="137"/>
      <c r="BJ168" s="13"/>
      <c r="BK168" s="137"/>
      <c r="BL168" s="13"/>
      <c r="BM168" s="136"/>
    </row>
    <row r="169" spans="2:65" s="1" customFormat="1" ht="21" customHeight="1">
      <c r="B169" s="124"/>
      <c r="C169" s="225">
        <v>12</v>
      </c>
      <c r="D169" s="138" t="s">
        <v>131</v>
      </c>
      <c r="E169" s="139" t="s">
        <v>476</v>
      </c>
      <c r="F169" s="140" t="s">
        <v>477</v>
      </c>
      <c r="G169" s="141" t="s">
        <v>117</v>
      </c>
      <c r="H169" s="142">
        <v>25</v>
      </c>
      <c r="I169" s="143"/>
      <c r="J169" s="143">
        <f>ROUND(I169*H169,2)</f>
        <v>0</v>
      </c>
      <c r="K169" s="196"/>
      <c r="L169" s="25"/>
      <c r="M169" s="132"/>
      <c r="N169" s="133"/>
      <c r="O169" s="134"/>
      <c r="P169" s="134"/>
      <c r="Q169" s="134"/>
      <c r="R169" s="134"/>
      <c r="S169" s="134"/>
      <c r="T169" s="135"/>
      <c r="AR169" s="136"/>
      <c r="AT169" s="136"/>
      <c r="AU169" s="136"/>
      <c r="AY169" s="13"/>
      <c r="BE169" s="137"/>
      <c r="BF169" s="137"/>
      <c r="BG169" s="137"/>
      <c r="BH169" s="137"/>
      <c r="BI169" s="137"/>
      <c r="BJ169" s="13"/>
      <c r="BK169" s="137"/>
      <c r="BL169" s="13"/>
      <c r="BM169" s="136"/>
    </row>
    <row r="170" spans="2:65" s="1" customFormat="1" ht="30" customHeight="1">
      <c r="B170" s="124"/>
      <c r="C170" s="125">
        <v>31</v>
      </c>
      <c r="D170" s="125" t="s">
        <v>103</v>
      </c>
      <c r="E170" s="126" t="s">
        <v>456</v>
      </c>
      <c r="F170" s="127" t="s">
        <v>457</v>
      </c>
      <c r="G170" s="128" t="s">
        <v>158</v>
      </c>
      <c r="H170" s="129">
        <v>14</v>
      </c>
      <c r="I170" s="130"/>
      <c r="J170" s="130">
        <f t="shared" si="23"/>
        <v>0</v>
      </c>
      <c r="K170" s="196"/>
      <c r="L170" s="25"/>
      <c r="M170" s="132"/>
      <c r="N170" s="133"/>
      <c r="O170" s="134"/>
      <c r="P170" s="134"/>
      <c r="Q170" s="134"/>
      <c r="R170" s="134"/>
      <c r="S170" s="134"/>
      <c r="T170" s="135"/>
      <c r="AR170" s="136"/>
      <c r="AT170" s="136"/>
      <c r="AU170" s="136"/>
      <c r="AY170" s="13"/>
      <c r="BE170" s="137"/>
      <c r="BF170" s="137"/>
      <c r="BG170" s="137"/>
      <c r="BH170" s="137"/>
      <c r="BI170" s="137"/>
      <c r="BJ170" s="13"/>
      <c r="BK170" s="137"/>
      <c r="BL170" s="13"/>
      <c r="BM170" s="136"/>
    </row>
    <row r="171" spans="2:65" s="1" customFormat="1" ht="38" customHeight="1">
      <c r="B171" s="124"/>
      <c r="C171" s="125">
        <v>32</v>
      </c>
      <c r="D171" s="138" t="s">
        <v>131</v>
      </c>
      <c r="E171" s="139" t="s">
        <v>458</v>
      </c>
      <c r="F171" s="140" t="s">
        <v>459</v>
      </c>
      <c r="G171" s="141" t="s">
        <v>158</v>
      </c>
      <c r="H171" s="142">
        <v>14</v>
      </c>
      <c r="I171" s="143"/>
      <c r="J171" s="143">
        <f t="shared" si="23"/>
        <v>0</v>
      </c>
      <c r="K171" s="196"/>
      <c r="L171" s="25"/>
      <c r="M171" s="132"/>
      <c r="N171" s="133"/>
      <c r="O171" s="134"/>
      <c r="P171" s="134"/>
      <c r="Q171" s="134"/>
      <c r="R171" s="134"/>
      <c r="S171" s="134"/>
      <c r="T171" s="135"/>
      <c r="AR171" s="136"/>
      <c r="AT171" s="136"/>
      <c r="AU171" s="136"/>
      <c r="AY171" s="13"/>
      <c r="BE171" s="137"/>
      <c r="BF171" s="137"/>
      <c r="BG171" s="137"/>
      <c r="BH171" s="137"/>
      <c r="BI171" s="137"/>
      <c r="BJ171" s="13"/>
      <c r="BK171" s="137"/>
      <c r="BL171" s="13"/>
      <c r="BM171" s="136"/>
    </row>
    <row r="172" spans="2:65" s="11" customFormat="1" ht="26" customHeight="1">
      <c r="B172" s="116"/>
      <c r="D172" s="117" t="s">
        <v>66</v>
      </c>
      <c r="E172" s="118" t="s">
        <v>177</v>
      </c>
      <c r="F172" s="118" t="s">
        <v>453</v>
      </c>
      <c r="J172" s="224">
        <f>SUM(J173)</f>
        <v>0</v>
      </c>
      <c r="L172" s="116"/>
      <c r="M172" s="119"/>
      <c r="P172" s="120"/>
      <c r="R172" s="120"/>
      <c r="T172" s="121"/>
      <c r="AR172" s="117" t="s">
        <v>74</v>
      </c>
      <c r="AT172" s="122" t="s">
        <v>66</v>
      </c>
      <c r="AU172" s="122" t="s">
        <v>67</v>
      </c>
      <c r="AY172" s="117" t="s">
        <v>102</v>
      </c>
      <c r="BK172" s="123">
        <f>SUM(BK173:BK173)</f>
        <v>0</v>
      </c>
    </row>
    <row r="173" spans="2:65" s="1" customFormat="1" ht="30" customHeight="1">
      <c r="B173" s="124"/>
      <c r="C173" s="125">
        <v>25</v>
      </c>
      <c r="D173" s="125" t="s">
        <v>103</v>
      </c>
      <c r="E173" s="126" t="s">
        <v>129</v>
      </c>
      <c r="F173" s="127" t="s">
        <v>454</v>
      </c>
      <c r="G173" s="128" t="s">
        <v>117</v>
      </c>
      <c r="H173" s="129">
        <v>799.17</v>
      </c>
      <c r="I173" s="130"/>
      <c r="J173" s="130">
        <f t="shared" ref="J173" si="31">ROUND(I173*H173,2)</f>
        <v>0</v>
      </c>
      <c r="K173" s="131"/>
      <c r="L173" s="25"/>
      <c r="M173" s="132"/>
      <c r="N173" s="133"/>
      <c r="O173" s="134"/>
      <c r="P173" s="134"/>
      <c r="Q173" s="134"/>
      <c r="R173" s="134"/>
      <c r="S173" s="134"/>
      <c r="T173" s="135"/>
      <c r="AR173" s="136" t="s">
        <v>105</v>
      </c>
      <c r="AT173" s="136" t="s">
        <v>103</v>
      </c>
      <c r="AU173" s="136" t="s">
        <v>74</v>
      </c>
      <c r="AY173" s="13" t="s">
        <v>102</v>
      </c>
      <c r="BE173" s="137">
        <f t="shared" ref="BE173" si="32">IF(N173="základná",J173,0)</f>
        <v>0</v>
      </c>
      <c r="BF173" s="137">
        <f t="shared" ref="BF173" si="33">IF(N173="znížená",J173,0)</f>
        <v>0</v>
      </c>
      <c r="BG173" s="137">
        <f t="shared" ref="BG173" si="34">IF(N173="zákl. prenesená",J173,0)</f>
        <v>0</v>
      </c>
      <c r="BH173" s="137">
        <f t="shared" ref="BH173" si="35">IF(N173="zníž. prenesená",J173,0)</f>
        <v>0</v>
      </c>
      <c r="BI173" s="137">
        <f t="shared" ref="BI173" si="36">IF(N173="nulová",J173,0)</f>
        <v>0</v>
      </c>
      <c r="BJ173" s="13" t="s">
        <v>106</v>
      </c>
      <c r="BK173" s="137">
        <f t="shared" ref="BK173" si="37">ROUND(I173*H173,2)</f>
        <v>0</v>
      </c>
      <c r="BL173" s="13" t="s">
        <v>105</v>
      </c>
      <c r="BM173" s="136" t="s">
        <v>179</v>
      </c>
    </row>
    <row r="174" spans="2:65" s="11" customFormat="1" ht="26" customHeight="1">
      <c r="B174" s="116"/>
      <c r="D174" s="117" t="s">
        <v>66</v>
      </c>
      <c r="E174" s="118" t="s">
        <v>184</v>
      </c>
      <c r="F174" s="118" t="s">
        <v>185</v>
      </c>
      <c r="J174" s="157">
        <f>SUM(J175:J181)</f>
        <v>0</v>
      </c>
      <c r="L174" s="116"/>
      <c r="M174" s="119"/>
      <c r="P174" s="120"/>
      <c r="R174" s="120"/>
      <c r="T174" s="121"/>
      <c r="AR174" s="117" t="s">
        <v>74</v>
      </c>
      <c r="AT174" s="122" t="s">
        <v>66</v>
      </c>
      <c r="AU174" s="122" t="s">
        <v>67</v>
      </c>
      <c r="AY174" s="117" t="s">
        <v>102</v>
      </c>
      <c r="BK174" s="123">
        <f>SUM(BK178:BK181)</f>
        <v>0</v>
      </c>
    </row>
    <row r="175" spans="2:65" s="11" customFormat="1" ht="26" customHeight="1">
      <c r="B175" s="116"/>
      <c r="C175" s="125">
        <v>31</v>
      </c>
      <c r="D175" s="125" t="s">
        <v>103</v>
      </c>
      <c r="E175" s="126" t="s">
        <v>396</v>
      </c>
      <c r="F175" s="127" t="s">
        <v>420</v>
      </c>
      <c r="G175" s="128" t="s">
        <v>182</v>
      </c>
      <c r="H175" s="129">
        <f>H176*1.8</f>
        <v>186.3</v>
      </c>
      <c r="I175" s="130"/>
      <c r="J175" s="130">
        <f t="shared" ref="J175:J177" si="38">ROUND(I175*H175,2)</f>
        <v>0</v>
      </c>
      <c r="L175" s="116"/>
      <c r="M175" s="119"/>
      <c r="P175" s="120"/>
      <c r="R175" s="120"/>
      <c r="T175" s="121"/>
      <c r="AR175" s="117"/>
      <c r="AT175" s="122"/>
      <c r="AU175" s="122"/>
      <c r="AY175" s="117"/>
      <c r="BK175" s="123"/>
    </row>
    <row r="176" spans="2:65" s="11" customFormat="1" ht="26" customHeight="1">
      <c r="B176" s="116"/>
      <c r="C176" s="125">
        <v>32</v>
      </c>
      <c r="D176" s="125" t="s">
        <v>103</v>
      </c>
      <c r="E176" s="126" t="s">
        <v>397</v>
      </c>
      <c r="F176" s="127" t="s">
        <v>189</v>
      </c>
      <c r="G176" s="128" t="s">
        <v>117</v>
      </c>
      <c r="H176" s="129">
        <f>H136</f>
        <v>103.5</v>
      </c>
      <c r="I176" s="130"/>
      <c r="J176" s="130">
        <f t="shared" si="38"/>
        <v>0</v>
      </c>
      <c r="L176" s="116"/>
      <c r="M176" s="119"/>
      <c r="P176" s="120"/>
      <c r="R176" s="120"/>
      <c r="T176" s="121"/>
      <c r="AR176" s="117"/>
      <c r="AT176" s="122"/>
      <c r="AU176" s="122"/>
      <c r="AY176" s="117"/>
      <c r="BK176" s="123"/>
    </row>
    <row r="177" spans="2:65" s="11" customFormat="1" ht="26" customHeight="1">
      <c r="B177" s="116"/>
      <c r="C177" s="125">
        <v>33</v>
      </c>
      <c r="D177" s="125" t="s">
        <v>103</v>
      </c>
      <c r="E177" s="126" t="s">
        <v>398</v>
      </c>
      <c r="F177" s="127" t="s">
        <v>191</v>
      </c>
      <c r="G177" s="128" t="s">
        <v>117</v>
      </c>
      <c r="H177" s="129">
        <f>H176</f>
        <v>103.5</v>
      </c>
      <c r="I177" s="130"/>
      <c r="J177" s="130">
        <f t="shared" si="38"/>
        <v>0</v>
      </c>
      <c r="L177" s="116"/>
      <c r="M177" s="119"/>
      <c r="P177" s="120"/>
      <c r="R177" s="120"/>
      <c r="T177" s="121"/>
      <c r="AR177" s="117"/>
      <c r="AT177" s="122"/>
      <c r="AU177" s="122"/>
      <c r="AY177" s="117"/>
      <c r="BK177" s="123"/>
    </row>
    <row r="178" spans="2:65" s="1" customFormat="1" ht="24.25" customHeight="1">
      <c r="B178" s="124"/>
      <c r="C178" s="125">
        <v>34</v>
      </c>
      <c r="D178" s="125" t="s">
        <v>103</v>
      </c>
      <c r="E178" s="126" t="s">
        <v>399</v>
      </c>
      <c r="F178" s="127" t="s">
        <v>348</v>
      </c>
      <c r="G178" s="128" t="s">
        <v>182</v>
      </c>
      <c r="H178" s="129">
        <f>835*0.17*1.8</f>
        <v>255.51000000000005</v>
      </c>
      <c r="I178" s="130"/>
      <c r="J178" s="130">
        <f t="shared" ref="J178:J181" si="39">ROUND(I178*H178,2)</f>
        <v>0</v>
      </c>
      <c r="K178" s="131"/>
      <c r="L178" s="25"/>
      <c r="M178" s="132"/>
      <c r="N178" s="133"/>
      <c r="O178" s="134"/>
      <c r="P178" s="134"/>
      <c r="Q178" s="134"/>
      <c r="R178" s="134"/>
      <c r="S178" s="134"/>
      <c r="T178" s="135"/>
      <c r="AR178" s="136" t="s">
        <v>105</v>
      </c>
      <c r="AT178" s="136" t="s">
        <v>103</v>
      </c>
      <c r="AU178" s="136" t="s">
        <v>74</v>
      </c>
      <c r="AY178" s="13" t="s">
        <v>102</v>
      </c>
      <c r="BE178" s="137">
        <f t="shared" ref="BE178:BE181" si="40">IF(N178="základná",J178,0)</f>
        <v>0</v>
      </c>
      <c r="BF178" s="137">
        <f t="shared" ref="BF178:BF181" si="41">IF(N178="znížená",J178,0)</f>
        <v>0</v>
      </c>
      <c r="BG178" s="137">
        <f t="shared" ref="BG178:BG181" si="42">IF(N178="zákl. prenesená",J178,0)</f>
        <v>0</v>
      </c>
      <c r="BH178" s="137">
        <f t="shared" ref="BH178:BH181" si="43">IF(N178="zníž. prenesená",J178,0)</f>
        <v>0</v>
      </c>
      <c r="BI178" s="137">
        <f t="shared" ref="BI178:BI181" si="44">IF(N178="nulová",J178,0)</f>
        <v>0</v>
      </c>
      <c r="BJ178" s="13" t="s">
        <v>106</v>
      </c>
      <c r="BK178" s="137">
        <f t="shared" ref="BK178:BK181" si="45">ROUND(I178*H178,2)</f>
        <v>0</v>
      </c>
      <c r="BL178" s="13" t="s">
        <v>105</v>
      </c>
      <c r="BM178" s="136" t="s">
        <v>187</v>
      </c>
    </row>
    <row r="179" spans="2:65" s="1" customFormat="1" ht="24.25" customHeight="1">
      <c r="B179" s="124"/>
      <c r="C179" s="125">
        <v>35</v>
      </c>
      <c r="D179" s="125" t="s">
        <v>103</v>
      </c>
      <c r="E179" s="126" t="s">
        <v>400</v>
      </c>
      <c r="F179" s="127" t="s">
        <v>191</v>
      </c>
      <c r="G179" s="128" t="s">
        <v>117</v>
      </c>
      <c r="H179" s="129">
        <v>835</v>
      </c>
      <c r="I179" s="130"/>
      <c r="J179" s="130">
        <f t="shared" si="39"/>
        <v>0</v>
      </c>
      <c r="K179" s="131"/>
      <c r="L179" s="25"/>
      <c r="M179" s="132"/>
      <c r="N179" s="133"/>
      <c r="O179" s="134"/>
      <c r="P179" s="134"/>
      <c r="Q179" s="134"/>
      <c r="R179" s="134"/>
      <c r="S179" s="134"/>
      <c r="T179" s="135"/>
      <c r="AR179" s="136" t="s">
        <v>105</v>
      </c>
      <c r="AT179" s="136" t="s">
        <v>103</v>
      </c>
      <c r="AU179" s="136" t="s">
        <v>74</v>
      </c>
      <c r="AY179" s="13" t="s">
        <v>102</v>
      </c>
      <c r="BE179" s="137">
        <f t="shared" si="40"/>
        <v>0</v>
      </c>
      <c r="BF179" s="137">
        <f t="shared" si="41"/>
        <v>0</v>
      </c>
      <c r="BG179" s="137">
        <f t="shared" si="42"/>
        <v>0</v>
      </c>
      <c r="BH179" s="137">
        <f t="shared" si="43"/>
        <v>0</v>
      </c>
      <c r="BI179" s="137">
        <f t="shared" si="44"/>
        <v>0</v>
      </c>
      <c r="BJ179" s="13" t="s">
        <v>106</v>
      </c>
      <c r="BK179" s="137">
        <f t="shared" si="45"/>
        <v>0</v>
      </c>
      <c r="BL179" s="13" t="s">
        <v>105</v>
      </c>
      <c r="BM179" s="136" t="s">
        <v>192</v>
      </c>
    </row>
    <row r="180" spans="2:65" s="1" customFormat="1" ht="24.25" customHeight="1">
      <c r="B180" s="124"/>
      <c r="C180" s="125">
        <v>36</v>
      </c>
      <c r="D180" s="125" t="s">
        <v>103</v>
      </c>
      <c r="E180" s="126" t="s">
        <v>174</v>
      </c>
      <c r="F180" s="127" t="s">
        <v>194</v>
      </c>
      <c r="G180" s="128" t="s">
        <v>182</v>
      </c>
      <c r="H180" s="129">
        <f>835*0.03*1.8</f>
        <v>45.09</v>
      </c>
      <c r="I180" s="130"/>
      <c r="J180" s="130">
        <f t="shared" si="39"/>
        <v>0</v>
      </c>
      <c r="K180" s="131"/>
      <c r="L180" s="25"/>
      <c r="M180" s="132"/>
      <c r="N180" s="133"/>
      <c r="O180" s="134"/>
      <c r="P180" s="134"/>
      <c r="Q180" s="134"/>
      <c r="R180" s="134"/>
      <c r="S180" s="134"/>
      <c r="T180" s="135"/>
      <c r="AR180" s="136" t="s">
        <v>105</v>
      </c>
      <c r="AT180" s="136" t="s">
        <v>103</v>
      </c>
      <c r="AU180" s="136" t="s">
        <v>74</v>
      </c>
      <c r="AY180" s="13" t="s">
        <v>102</v>
      </c>
      <c r="BE180" s="137">
        <f t="shared" si="40"/>
        <v>0</v>
      </c>
      <c r="BF180" s="137">
        <f t="shared" si="41"/>
        <v>0</v>
      </c>
      <c r="BG180" s="137">
        <f t="shared" si="42"/>
        <v>0</v>
      </c>
      <c r="BH180" s="137">
        <f t="shared" si="43"/>
        <v>0</v>
      </c>
      <c r="BI180" s="137">
        <f t="shared" si="44"/>
        <v>0</v>
      </c>
      <c r="BJ180" s="13" t="s">
        <v>106</v>
      </c>
      <c r="BK180" s="137">
        <f t="shared" si="45"/>
        <v>0</v>
      </c>
      <c r="BL180" s="13" t="s">
        <v>105</v>
      </c>
      <c r="BM180" s="136" t="s">
        <v>195</v>
      </c>
    </row>
    <row r="181" spans="2:65" s="1" customFormat="1" ht="24.25" customHeight="1">
      <c r="B181" s="124"/>
      <c r="C181" s="125">
        <v>37</v>
      </c>
      <c r="D181" s="125" t="s">
        <v>103</v>
      </c>
      <c r="E181" s="126" t="s">
        <v>178</v>
      </c>
      <c r="F181" s="127" t="s">
        <v>191</v>
      </c>
      <c r="G181" s="128" t="s">
        <v>117</v>
      </c>
      <c r="H181" s="129">
        <v>835</v>
      </c>
      <c r="I181" s="130"/>
      <c r="J181" s="130">
        <f t="shared" si="39"/>
        <v>0</v>
      </c>
      <c r="K181" s="131"/>
      <c r="L181" s="25"/>
      <c r="M181" s="132"/>
      <c r="N181" s="133"/>
      <c r="O181" s="134"/>
      <c r="P181" s="134"/>
      <c r="Q181" s="134"/>
      <c r="R181" s="134"/>
      <c r="S181" s="134"/>
      <c r="T181" s="135"/>
      <c r="AR181" s="136" t="s">
        <v>105</v>
      </c>
      <c r="AT181" s="136" t="s">
        <v>103</v>
      </c>
      <c r="AU181" s="136" t="s">
        <v>74</v>
      </c>
      <c r="AY181" s="13" t="s">
        <v>102</v>
      </c>
      <c r="BE181" s="137">
        <f t="shared" si="40"/>
        <v>0</v>
      </c>
      <c r="BF181" s="137">
        <f t="shared" si="41"/>
        <v>0</v>
      </c>
      <c r="BG181" s="137">
        <f t="shared" si="42"/>
        <v>0</v>
      </c>
      <c r="BH181" s="137">
        <f t="shared" si="43"/>
        <v>0</v>
      </c>
      <c r="BI181" s="137">
        <f t="shared" si="44"/>
        <v>0</v>
      </c>
      <c r="BJ181" s="13" t="s">
        <v>106</v>
      </c>
      <c r="BK181" s="137">
        <f t="shared" si="45"/>
        <v>0</v>
      </c>
      <c r="BL181" s="13" t="s">
        <v>105</v>
      </c>
      <c r="BM181" s="136" t="s">
        <v>197</v>
      </c>
    </row>
    <row r="182" spans="2:65" s="11" customFormat="1" ht="26" customHeight="1">
      <c r="B182" s="116"/>
      <c r="D182" s="117" t="s">
        <v>66</v>
      </c>
      <c r="E182" s="118" t="s">
        <v>198</v>
      </c>
      <c r="F182" s="118" t="s">
        <v>349</v>
      </c>
      <c r="J182" s="157">
        <f>SUM(J186:J196)</f>
        <v>0</v>
      </c>
      <c r="L182" s="116"/>
      <c r="M182" s="119"/>
      <c r="P182" s="120"/>
      <c r="R182" s="120"/>
      <c r="T182" s="121"/>
      <c r="AR182" s="117" t="s">
        <v>74</v>
      </c>
      <c r="AT182" s="122" t="s">
        <v>66</v>
      </c>
      <c r="AU182" s="122" t="s">
        <v>67</v>
      </c>
      <c r="AY182" s="117" t="s">
        <v>102</v>
      </c>
      <c r="BK182" s="123">
        <f>SUM(BK183:BK196)</f>
        <v>0</v>
      </c>
    </row>
    <row r="183" spans="2:65" s="1" customFormat="1" ht="14" customHeight="1">
      <c r="B183" s="124"/>
      <c r="C183" s="264" t="s">
        <v>356</v>
      </c>
      <c r="D183" s="264"/>
      <c r="E183" s="264"/>
      <c r="F183" s="265"/>
      <c r="G183" s="265"/>
      <c r="H183" s="265"/>
      <c r="I183" s="265"/>
      <c r="J183" s="266"/>
      <c r="K183" s="144"/>
      <c r="L183" s="145"/>
      <c r="M183" s="146"/>
      <c r="N183" s="147"/>
      <c r="O183" s="134"/>
      <c r="P183" s="134"/>
      <c r="Q183" s="134"/>
      <c r="R183" s="134"/>
      <c r="S183" s="134"/>
      <c r="T183" s="135"/>
      <c r="AR183" s="136" t="s">
        <v>127</v>
      </c>
      <c r="AT183" s="136" t="s">
        <v>131</v>
      </c>
      <c r="AU183" s="136" t="s">
        <v>74</v>
      </c>
      <c r="AY183" s="13" t="s">
        <v>102</v>
      </c>
      <c r="BE183" s="137">
        <f t="shared" ref="BE183:BE187" si="46">IF(N183="základná",J183,0)</f>
        <v>0</v>
      </c>
      <c r="BF183" s="137">
        <f t="shared" ref="BF183:BF187" si="47">IF(N183="znížená",J183,0)</f>
        <v>0</v>
      </c>
      <c r="BG183" s="137">
        <f t="shared" ref="BG183:BG187" si="48">IF(N183="zákl. prenesená",J183,0)</f>
        <v>0</v>
      </c>
      <c r="BH183" s="137">
        <f t="shared" ref="BH183:BH187" si="49">IF(N183="zníž. prenesená",J183,0)</f>
        <v>0</v>
      </c>
      <c r="BI183" s="137">
        <f t="shared" ref="BI183:BI187" si="50">IF(N183="nulová",J183,0)</f>
        <v>0</v>
      </c>
      <c r="BJ183" s="13" t="s">
        <v>106</v>
      </c>
      <c r="BK183" s="137">
        <f t="shared" ref="BK183:BK187" si="51">ROUND(I183*H183,2)</f>
        <v>0</v>
      </c>
      <c r="BL183" s="13" t="s">
        <v>105</v>
      </c>
      <c r="BM183" s="136" t="s">
        <v>199</v>
      </c>
    </row>
    <row r="184" spans="2:65" s="1" customFormat="1" ht="16.5" customHeight="1">
      <c r="B184" s="124"/>
      <c r="C184" s="125">
        <v>38</v>
      </c>
      <c r="D184" s="125" t="s">
        <v>103</v>
      </c>
      <c r="E184" s="172" t="s">
        <v>180</v>
      </c>
      <c r="F184" s="189" t="s">
        <v>351</v>
      </c>
      <c r="G184" s="186" t="s">
        <v>117</v>
      </c>
      <c r="H184" s="183">
        <v>851.56</v>
      </c>
      <c r="I184" s="179"/>
      <c r="J184" s="174"/>
      <c r="K184" s="155"/>
      <c r="L184" s="25"/>
      <c r="M184" s="132"/>
      <c r="N184" s="133"/>
      <c r="O184" s="134"/>
      <c r="P184" s="134"/>
      <c r="Q184" s="134"/>
      <c r="R184" s="134"/>
      <c r="S184" s="134"/>
      <c r="T184" s="135"/>
      <c r="AR184" s="136" t="s">
        <v>105</v>
      </c>
      <c r="AT184" s="136" t="s">
        <v>103</v>
      </c>
      <c r="AU184" s="136" t="s">
        <v>74</v>
      </c>
      <c r="AY184" s="13" t="s">
        <v>102</v>
      </c>
      <c r="BE184" s="137">
        <f t="shared" si="46"/>
        <v>0</v>
      </c>
      <c r="BF184" s="137">
        <f t="shared" si="47"/>
        <v>0</v>
      </c>
      <c r="BG184" s="137">
        <f t="shared" si="48"/>
        <v>0</v>
      </c>
      <c r="BH184" s="137">
        <f t="shared" si="49"/>
        <v>0</v>
      </c>
      <c r="BI184" s="137">
        <f t="shared" si="50"/>
        <v>0</v>
      </c>
      <c r="BJ184" s="13" t="s">
        <v>106</v>
      </c>
      <c r="BK184" s="137">
        <f t="shared" si="51"/>
        <v>0</v>
      </c>
      <c r="BL184" s="13" t="s">
        <v>105</v>
      </c>
      <c r="BM184" s="136" t="s">
        <v>201</v>
      </c>
    </row>
    <row r="185" spans="2:65" s="1" customFormat="1" ht="16.5" customHeight="1">
      <c r="B185" s="124"/>
      <c r="C185" s="125"/>
      <c r="D185" s="125"/>
      <c r="E185" s="172"/>
      <c r="F185" s="190" t="s">
        <v>352</v>
      </c>
      <c r="G185" s="186"/>
      <c r="H185" s="183"/>
      <c r="I185" s="179"/>
      <c r="J185" s="176"/>
      <c r="K185" s="155"/>
      <c r="L185" s="25"/>
      <c r="M185" s="132"/>
      <c r="N185" s="133"/>
      <c r="O185" s="134"/>
      <c r="P185" s="134"/>
      <c r="Q185" s="134"/>
      <c r="R185" s="134"/>
      <c r="S185" s="134"/>
      <c r="T185" s="135"/>
      <c r="AR185" s="136" t="s">
        <v>105</v>
      </c>
      <c r="AT185" s="136" t="s">
        <v>103</v>
      </c>
      <c r="AU185" s="136" t="s">
        <v>74</v>
      </c>
      <c r="AY185" s="13" t="s">
        <v>102</v>
      </c>
      <c r="BE185" s="137">
        <f t="shared" si="46"/>
        <v>0</v>
      </c>
      <c r="BF185" s="137">
        <f t="shared" si="47"/>
        <v>0</v>
      </c>
      <c r="BG185" s="137">
        <f t="shared" si="48"/>
        <v>0</v>
      </c>
      <c r="BH185" s="137">
        <f t="shared" si="49"/>
        <v>0</v>
      </c>
      <c r="BI185" s="137">
        <f t="shared" si="50"/>
        <v>0</v>
      </c>
      <c r="BJ185" s="13" t="s">
        <v>106</v>
      </c>
      <c r="BK185" s="137">
        <f t="shared" si="51"/>
        <v>0</v>
      </c>
      <c r="BL185" s="13" t="s">
        <v>105</v>
      </c>
      <c r="BM185" s="136" t="s">
        <v>203</v>
      </c>
    </row>
    <row r="186" spans="2:65" s="1" customFormat="1" ht="27.5" customHeight="1">
      <c r="B186" s="124"/>
      <c r="C186" s="125">
        <v>40</v>
      </c>
      <c r="D186" s="125" t="s">
        <v>103</v>
      </c>
      <c r="E186" s="172" t="s">
        <v>401</v>
      </c>
      <c r="F186" s="189" t="s">
        <v>357</v>
      </c>
      <c r="G186" s="186" t="s">
        <v>182</v>
      </c>
      <c r="H186" s="183">
        <v>14</v>
      </c>
      <c r="I186" s="180"/>
      <c r="J186" s="176">
        <f t="shared" ref="J186:J189" si="52">ROUND(I186*H186,2)</f>
        <v>0</v>
      </c>
      <c r="K186" s="155"/>
      <c r="L186" s="25"/>
      <c r="M186" s="132"/>
      <c r="N186" s="133"/>
      <c r="O186" s="134"/>
      <c r="P186" s="134"/>
      <c r="Q186" s="134"/>
      <c r="R186" s="134"/>
      <c r="S186" s="134"/>
      <c r="T186" s="135"/>
      <c r="AR186" s="136" t="s">
        <v>105</v>
      </c>
      <c r="AT186" s="136" t="s">
        <v>103</v>
      </c>
      <c r="AU186" s="136" t="s">
        <v>74</v>
      </c>
      <c r="AY186" s="13" t="s">
        <v>102</v>
      </c>
      <c r="BE186" s="137">
        <f t="shared" si="46"/>
        <v>0</v>
      </c>
      <c r="BF186" s="137">
        <f t="shared" si="47"/>
        <v>0</v>
      </c>
      <c r="BG186" s="137">
        <f t="shared" si="48"/>
        <v>0</v>
      </c>
      <c r="BH186" s="137">
        <f t="shared" si="49"/>
        <v>0</v>
      </c>
      <c r="BI186" s="137">
        <f t="shared" si="50"/>
        <v>0</v>
      </c>
      <c r="BJ186" s="13" t="s">
        <v>106</v>
      </c>
      <c r="BK186" s="137">
        <f t="shared" si="51"/>
        <v>0</v>
      </c>
      <c r="BL186" s="13" t="s">
        <v>105</v>
      </c>
      <c r="BM186" s="136" t="s">
        <v>205</v>
      </c>
    </row>
    <row r="187" spans="2:65" s="1" customFormat="1" ht="16.5" customHeight="1">
      <c r="B187" s="124"/>
      <c r="C187" s="138">
        <v>41</v>
      </c>
      <c r="D187" s="138" t="s">
        <v>131</v>
      </c>
      <c r="E187" s="173" t="s">
        <v>206</v>
      </c>
      <c r="F187" s="189" t="s">
        <v>353</v>
      </c>
      <c r="G187" s="186" t="s">
        <v>182</v>
      </c>
      <c r="H187" s="183">
        <f>13.2</f>
        <v>13.2</v>
      </c>
      <c r="I187" s="180"/>
      <c r="J187" s="178">
        <f t="shared" si="52"/>
        <v>0</v>
      </c>
      <c r="K187" s="156"/>
      <c r="L187" s="145"/>
      <c r="M187" s="146"/>
      <c r="N187" s="147"/>
      <c r="O187" s="134"/>
      <c r="P187" s="134"/>
      <c r="Q187" s="134"/>
      <c r="R187" s="134"/>
      <c r="S187" s="134"/>
      <c r="T187" s="135"/>
      <c r="AR187" s="136" t="s">
        <v>127</v>
      </c>
      <c r="AT187" s="136" t="s">
        <v>131</v>
      </c>
      <c r="AU187" s="136" t="s">
        <v>74</v>
      </c>
      <c r="AY187" s="13" t="s">
        <v>102</v>
      </c>
      <c r="BE187" s="137">
        <f t="shared" si="46"/>
        <v>0</v>
      </c>
      <c r="BF187" s="137">
        <f t="shared" si="47"/>
        <v>0</v>
      </c>
      <c r="BG187" s="137">
        <f t="shared" si="48"/>
        <v>0</v>
      </c>
      <c r="BH187" s="137">
        <f t="shared" si="49"/>
        <v>0</v>
      </c>
      <c r="BI187" s="137">
        <f t="shared" si="50"/>
        <v>0</v>
      </c>
      <c r="BJ187" s="13" t="s">
        <v>106</v>
      </c>
      <c r="BK187" s="137">
        <f t="shared" si="51"/>
        <v>0</v>
      </c>
      <c r="BL187" s="13" t="s">
        <v>105</v>
      </c>
      <c r="BM187" s="136" t="s">
        <v>207</v>
      </c>
    </row>
    <row r="188" spans="2:65" s="1" customFormat="1" ht="16.25" customHeight="1">
      <c r="B188" s="124"/>
      <c r="C188" s="223">
        <v>42</v>
      </c>
      <c r="D188" s="138"/>
      <c r="E188" s="173" t="s">
        <v>402</v>
      </c>
      <c r="F188" s="191" t="s">
        <v>354</v>
      </c>
      <c r="G188" s="187" t="s">
        <v>132</v>
      </c>
      <c r="H188" s="184">
        <f>1687</f>
        <v>1687</v>
      </c>
      <c r="I188" s="181"/>
      <c r="J188" s="177">
        <f t="shared" si="52"/>
        <v>0</v>
      </c>
      <c r="K188" s="156"/>
      <c r="L188" s="145"/>
      <c r="M188" s="146"/>
      <c r="N188" s="147"/>
      <c r="O188" s="134"/>
      <c r="P188" s="134"/>
      <c r="Q188" s="134"/>
      <c r="R188" s="134"/>
      <c r="S188" s="134"/>
      <c r="T188" s="135"/>
      <c r="AR188" s="136"/>
      <c r="AT188" s="136"/>
      <c r="AU188" s="136"/>
      <c r="AY188" s="13"/>
      <c r="BE188" s="137"/>
      <c r="BF188" s="137"/>
      <c r="BG188" s="137"/>
      <c r="BH188" s="137"/>
      <c r="BI188" s="137"/>
      <c r="BJ188" s="13"/>
      <c r="BK188" s="137"/>
      <c r="BL188" s="13"/>
      <c r="BM188" s="136"/>
    </row>
    <row r="189" spans="2:65" s="1" customFormat="1" ht="80.25" customHeight="1">
      <c r="B189" s="124"/>
      <c r="C189" s="223">
        <v>43</v>
      </c>
      <c r="D189" s="138"/>
      <c r="E189" s="173" t="s">
        <v>403</v>
      </c>
      <c r="F189" s="192" t="s">
        <v>355</v>
      </c>
      <c r="G189" s="188" t="s">
        <v>117</v>
      </c>
      <c r="H189" s="185">
        <f>H184</f>
        <v>851.56</v>
      </c>
      <c r="I189" s="182"/>
      <c r="J189" s="175">
        <f t="shared" si="52"/>
        <v>0</v>
      </c>
      <c r="K189" s="156"/>
      <c r="L189" s="145"/>
      <c r="M189" s="146"/>
      <c r="N189" s="147"/>
      <c r="O189" s="134"/>
      <c r="P189" s="134"/>
      <c r="Q189" s="134"/>
      <c r="R189" s="134"/>
      <c r="S189" s="134"/>
      <c r="T189" s="135"/>
      <c r="AR189" s="136"/>
      <c r="AT189" s="136"/>
      <c r="AU189" s="136"/>
      <c r="AY189" s="13"/>
      <c r="BE189" s="137"/>
      <c r="BF189" s="137"/>
      <c r="BG189" s="137"/>
      <c r="BH189" s="137"/>
      <c r="BI189" s="137"/>
      <c r="BJ189" s="13"/>
      <c r="BK189" s="137"/>
      <c r="BL189" s="13"/>
      <c r="BM189" s="136"/>
    </row>
    <row r="190" spans="2:65" s="1" customFormat="1" ht="16.5" customHeight="1">
      <c r="B190" s="124"/>
      <c r="C190" s="265" t="s">
        <v>478</v>
      </c>
      <c r="D190" s="265"/>
      <c r="E190" s="265"/>
      <c r="F190" s="265"/>
      <c r="G190" s="265"/>
      <c r="H190" s="265"/>
      <c r="I190" s="265"/>
      <c r="J190" s="266"/>
      <c r="K190" s="144"/>
      <c r="L190" s="145"/>
      <c r="M190" s="146"/>
      <c r="N190" s="147"/>
      <c r="O190" s="134"/>
      <c r="P190" s="134"/>
      <c r="Q190" s="134"/>
      <c r="R190" s="134"/>
      <c r="S190" s="134"/>
      <c r="T190" s="135"/>
      <c r="AR190" s="136"/>
      <c r="AT190" s="136"/>
      <c r="AU190" s="136"/>
      <c r="AY190" s="13"/>
      <c r="BE190" s="137"/>
      <c r="BF190" s="137"/>
      <c r="BG190" s="137"/>
      <c r="BH190" s="137"/>
      <c r="BI190" s="137"/>
      <c r="BJ190" s="13"/>
      <c r="BK190" s="137"/>
      <c r="BL190" s="13"/>
      <c r="BM190" s="136"/>
    </row>
    <row r="191" spans="2:65" s="1" customFormat="1" ht="54" customHeight="1">
      <c r="B191" s="124"/>
      <c r="C191" s="166">
        <v>44</v>
      </c>
      <c r="D191" s="167"/>
      <c r="E191" s="212" t="s">
        <v>181</v>
      </c>
      <c r="F191" s="214" t="s">
        <v>479</v>
      </c>
      <c r="G191" s="215" t="s">
        <v>117</v>
      </c>
      <c r="H191" s="218">
        <v>894.13</v>
      </c>
      <c r="I191" s="216"/>
      <c r="J191" s="163">
        <f>I191*H191</f>
        <v>0</v>
      </c>
      <c r="K191" s="168"/>
      <c r="L191" s="145"/>
      <c r="M191" s="146"/>
      <c r="N191" s="147"/>
      <c r="O191" s="134"/>
      <c r="P191" s="134"/>
      <c r="Q191" s="134"/>
      <c r="R191" s="134"/>
      <c r="S191" s="134"/>
      <c r="T191" s="135"/>
      <c r="AR191" s="136"/>
      <c r="AT191" s="136"/>
      <c r="AU191" s="136"/>
      <c r="AY191" s="13"/>
      <c r="BE191" s="137"/>
      <c r="BF191" s="137"/>
      <c r="BG191" s="137"/>
      <c r="BH191" s="137"/>
      <c r="BI191" s="137"/>
      <c r="BJ191" s="13"/>
      <c r="BK191" s="137"/>
      <c r="BL191" s="13"/>
      <c r="BM191" s="136"/>
    </row>
    <row r="192" spans="2:65" s="1" customFormat="1" ht="18" customHeight="1">
      <c r="B192" s="124"/>
      <c r="C192" s="166">
        <v>44</v>
      </c>
      <c r="D192" s="167"/>
      <c r="E192" s="212" t="s">
        <v>181</v>
      </c>
      <c r="F192" s="214" t="s">
        <v>480</v>
      </c>
      <c r="G192" s="215" t="s">
        <v>132</v>
      </c>
      <c r="H192" s="218">
        <v>260</v>
      </c>
      <c r="I192" s="216"/>
      <c r="J192" s="163">
        <f>I192*H192</f>
        <v>0</v>
      </c>
      <c r="K192" s="193"/>
      <c r="L192" s="195"/>
      <c r="M192" s="165"/>
      <c r="N192" s="147"/>
      <c r="O192" s="134"/>
      <c r="P192" s="134"/>
      <c r="Q192" s="134"/>
      <c r="R192" s="134"/>
      <c r="S192" s="134"/>
      <c r="T192" s="135"/>
      <c r="AR192" s="136"/>
      <c r="AT192" s="136"/>
      <c r="AU192" s="136"/>
      <c r="AY192" s="13"/>
      <c r="BE192" s="137"/>
      <c r="BF192" s="137"/>
      <c r="BG192" s="137"/>
      <c r="BH192" s="137"/>
      <c r="BI192" s="137"/>
      <c r="BJ192" s="13"/>
      <c r="BK192" s="137"/>
      <c r="BL192" s="13"/>
      <c r="BM192" s="136"/>
    </row>
    <row r="193" spans="2:65" s="1" customFormat="1" ht="16.5" customHeight="1">
      <c r="B193" s="124"/>
      <c r="C193" s="161">
        <v>45</v>
      </c>
      <c r="D193" s="162"/>
      <c r="E193" s="211" t="s">
        <v>183</v>
      </c>
      <c r="F193" s="203" t="s">
        <v>481</v>
      </c>
      <c r="G193" s="183" t="s">
        <v>128</v>
      </c>
      <c r="H193" s="218">
        <v>550</v>
      </c>
      <c r="I193" s="216"/>
      <c r="J193" s="163">
        <f>I193*H193</f>
        <v>0</v>
      </c>
      <c r="K193" s="194"/>
      <c r="L193" s="195"/>
      <c r="M193" s="165"/>
      <c r="N193" s="147"/>
      <c r="O193" s="134"/>
      <c r="P193" s="134"/>
      <c r="Q193" s="134"/>
      <c r="R193" s="134"/>
      <c r="S193" s="134"/>
      <c r="T193" s="135"/>
      <c r="AR193" s="136"/>
      <c r="AT193" s="136"/>
      <c r="AU193" s="136"/>
      <c r="AY193" s="13"/>
      <c r="BE193" s="137"/>
      <c r="BF193" s="137"/>
      <c r="BG193" s="137"/>
      <c r="BH193" s="137"/>
      <c r="BI193" s="137"/>
      <c r="BJ193" s="13"/>
      <c r="BK193" s="137"/>
      <c r="BL193" s="13"/>
      <c r="BM193" s="136"/>
    </row>
    <row r="194" spans="2:65" s="1" customFormat="1" ht="52.5" customHeight="1">
      <c r="B194" s="124"/>
      <c r="C194" s="209">
        <v>46</v>
      </c>
      <c r="D194" s="208"/>
      <c r="E194" s="210" t="s">
        <v>404</v>
      </c>
      <c r="F194" s="202" t="s">
        <v>482</v>
      </c>
      <c r="G194" s="183" t="s">
        <v>128</v>
      </c>
      <c r="H194" s="183">
        <v>289</v>
      </c>
      <c r="I194" s="181"/>
      <c r="J194" s="221">
        <f t="shared" ref="J194:J195" si="53">I194*H194</f>
        <v>0</v>
      </c>
      <c r="K194" s="169"/>
      <c r="L194" s="145"/>
      <c r="M194" s="146"/>
      <c r="N194" s="147"/>
      <c r="O194" s="134"/>
      <c r="P194" s="134"/>
      <c r="Q194" s="134"/>
      <c r="R194" s="134"/>
      <c r="S194" s="134"/>
      <c r="T194" s="135"/>
      <c r="AR194" s="136"/>
      <c r="AT194" s="136"/>
      <c r="AU194" s="136"/>
      <c r="AY194" s="13"/>
      <c r="BE194" s="137"/>
      <c r="BF194" s="137"/>
      <c r="BG194" s="137"/>
      <c r="BH194" s="137"/>
      <c r="BI194" s="137"/>
      <c r="BJ194" s="13"/>
      <c r="BK194" s="137"/>
      <c r="BL194" s="13"/>
      <c r="BM194" s="136"/>
    </row>
    <row r="195" spans="2:65" s="1" customFormat="1" ht="15" customHeight="1">
      <c r="B195" s="124"/>
      <c r="C195" s="164">
        <v>47</v>
      </c>
      <c r="D195" s="164"/>
      <c r="E195" s="211" t="s">
        <v>405</v>
      </c>
      <c r="F195" s="213" t="s">
        <v>483</v>
      </c>
      <c r="G195" s="220" t="s">
        <v>450</v>
      </c>
      <c r="H195" s="219">
        <v>15</v>
      </c>
      <c r="I195" s="216"/>
      <c r="J195" s="160">
        <f t="shared" si="53"/>
        <v>0</v>
      </c>
      <c r="K195" s="156"/>
      <c r="L195" s="145"/>
      <c r="M195" s="146"/>
      <c r="N195" s="147"/>
      <c r="O195" s="134"/>
      <c r="P195" s="134"/>
      <c r="Q195" s="134"/>
      <c r="R195" s="134"/>
      <c r="S195" s="134"/>
      <c r="T195" s="135"/>
      <c r="AR195" s="136"/>
      <c r="AT195" s="136"/>
      <c r="AU195" s="136"/>
      <c r="AY195" s="13"/>
      <c r="BE195" s="137"/>
      <c r="BF195" s="137"/>
      <c r="BG195" s="137"/>
      <c r="BH195" s="137"/>
      <c r="BI195" s="137"/>
      <c r="BJ195" s="13"/>
      <c r="BK195" s="137"/>
      <c r="BL195" s="13"/>
      <c r="BM195" s="136"/>
    </row>
    <row r="196" spans="2:65" s="1" customFormat="1" ht="21" customHeight="1">
      <c r="B196" s="124"/>
      <c r="C196" s="161">
        <v>48</v>
      </c>
      <c r="D196" s="162"/>
      <c r="E196" s="210" t="s">
        <v>186</v>
      </c>
      <c r="F196" s="213" t="s">
        <v>484</v>
      </c>
      <c r="G196" s="183" t="s">
        <v>117</v>
      </c>
      <c r="H196" s="186">
        <v>851.56</v>
      </c>
      <c r="I196" s="217"/>
      <c r="J196" s="163">
        <f>I196*H196</f>
        <v>0</v>
      </c>
      <c r="K196" s="156"/>
      <c r="L196" s="145"/>
      <c r="M196" s="146"/>
      <c r="N196" s="147"/>
      <c r="O196" s="134"/>
      <c r="P196" s="134"/>
      <c r="Q196" s="134"/>
      <c r="R196" s="134"/>
      <c r="S196" s="134"/>
      <c r="T196" s="135"/>
      <c r="AR196" s="136"/>
      <c r="AT196" s="136"/>
      <c r="AU196" s="136"/>
      <c r="AY196" s="13"/>
      <c r="BE196" s="137"/>
      <c r="BF196" s="137"/>
      <c r="BG196" s="137"/>
      <c r="BH196" s="137"/>
      <c r="BI196" s="137"/>
      <c r="BJ196" s="13"/>
      <c r="BK196" s="137"/>
      <c r="BL196" s="13"/>
      <c r="BM196" s="136"/>
    </row>
    <row r="197" spans="2:65" s="11" customFormat="1" ht="26" customHeight="1">
      <c r="B197" s="116"/>
      <c r="D197" s="117" t="s">
        <v>66</v>
      </c>
      <c r="E197" s="118" t="s">
        <v>208</v>
      </c>
      <c r="F197" s="118" t="s">
        <v>209</v>
      </c>
      <c r="J197" s="226">
        <f>SUM(J198,J205,J209,J215)</f>
        <v>0</v>
      </c>
      <c r="L197" s="116"/>
      <c r="M197" s="119"/>
      <c r="P197" s="120"/>
      <c r="R197" s="120"/>
      <c r="T197" s="121"/>
      <c r="AR197" s="117" t="s">
        <v>74</v>
      </c>
      <c r="AT197" s="122" t="s">
        <v>66</v>
      </c>
      <c r="AU197" s="122" t="s">
        <v>67</v>
      </c>
      <c r="AY197" s="117" t="s">
        <v>102</v>
      </c>
      <c r="BK197" s="123">
        <f>BK198+BK205+BK209</f>
        <v>0</v>
      </c>
    </row>
    <row r="198" spans="2:65" s="11" customFormat="1" ht="23" customHeight="1">
      <c r="B198" s="116"/>
      <c r="D198" s="117" t="s">
        <v>66</v>
      </c>
      <c r="E198" s="148" t="s">
        <v>210</v>
      </c>
      <c r="F198" s="148" t="s">
        <v>211</v>
      </c>
      <c r="J198" s="170">
        <f>SUM(J199:J204)</f>
        <v>0</v>
      </c>
      <c r="L198" s="116"/>
      <c r="M198" s="119"/>
      <c r="P198" s="120"/>
      <c r="R198" s="120"/>
      <c r="T198" s="121"/>
      <c r="AR198" s="117" t="s">
        <v>74</v>
      </c>
      <c r="AT198" s="122" t="s">
        <v>66</v>
      </c>
      <c r="AU198" s="122" t="s">
        <v>74</v>
      </c>
      <c r="AY198" s="117" t="s">
        <v>102</v>
      </c>
      <c r="BK198" s="123">
        <f>SUM(BK199:BK204)</f>
        <v>0</v>
      </c>
    </row>
    <row r="199" spans="2:65" s="1" customFormat="1" ht="24.25" customHeight="1">
      <c r="B199" s="124"/>
      <c r="C199" s="125">
        <v>49</v>
      </c>
      <c r="D199" s="125" t="s">
        <v>103</v>
      </c>
      <c r="E199" s="126" t="s">
        <v>188</v>
      </c>
      <c r="F199" s="127" t="s">
        <v>213</v>
      </c>
      <c r="G199" s="128" t="s">
        <v>214</v>
      </c>
      <c r="H199" s="129">
        <v>1</v>
      </c>
      <c r="I199" s="130"/>
      <c r="J199" s="171">
        <f t="shared" ref="J199:J204" si="54">ROUND(I199*H199,2)</f>
        <v>0</v>
      </c>
      <c r="K199" s="155"/>
      <c r="L199" s="25"/>
      <c r="M199" s="132"/>
      <c r="N199" s="133"/>
      <c r="O199" s="134"/>
      <c r="P199" s="134"/>
      <c r="Q199" s="134"/>
      <c r="R199" s="134"/>
      <c r="S199" s="134"/>
      <c r="T199" s="135"/>
      <c r="AR199" s="136" t="s">
        <v>105</v>
      </c>
      <c r="AT199" s="136" t="s">
        <v>103</v>
      </c>
      <c r="AU199" s="136" t="s">
        <v>106</v>
      </c>
      <c r="AY199" s="13" t="s">
        <v>102</v>
      </c>
      <c r="BE199" s="137">
        <f t="shared" ref="BE199:BE204" si="55">IF(N199="základná",J199,0)</f>
        <v>0</v>
      </c>
      <c r="BF199" s="137">
        <f t="shared" ref="BF199:BF204" si="56">IF(N199="znížená",J199,0)</f>
        <v>0</v>
      </c>
      <c r="BG199" s="137">
        <f t="shared" ref="BG199:BG204" si="57">IF(N199="zákl. prenesená",J199,0)</f>
        <v>0</v>
      </c>
      <c r="BH199" s="137">
        <f t="shared" ref="BH199:BH204" si="58">IF(N199="zníž. prenesená",J199,0)</f>
        <v>0</v>
      </c>
      <c r="BI199" s="137">
        <f t="shared" ref="BI199:BI204" si="59">IF(N199="nulová",J199,0)</f>
        <v>0</v>
      </c>
      <c r="BJ199" s="13" t="s">
        <v>106</v>
      </c>
      <c r="BK199" s="137">
        <f t="shared" ref="BK199:BK204" si="60">ROUND(I199*H199,2)</f>
        <v>0</v>
      </c>
      <c r="BL199" s="13" t="s">
        <v>105</v>
      </c>
      <c r="BM199" s="136" t="s">
        <v>215</v>
      </c>
    </row>
    <row r="200" spans="2:65" s="1" customFormat="1" ht="24.25" customHeight="1">
      <c r="B200" s="124"/>
      <c r="C200" s="125">
        <v>50</v>
      </c>
      <c r="D200" s="125" t="s">
        <v>103</v>
      </c>
      <c r="E200" s="126" t="s">
        <v>190</v>
      </c>
      <c r="F200" s="127" t="s">
        <v>217</v>
      </c>
      <c r="G200" s="128" t="s">
        <v>218</v>
      </c>
      <c r="H200" s="129">
        <v>2</v>
      </c>
      <c r="I200" s="130"/>
      <c r="J200" s="171">
        <f t="shared" si="54"/>
        <v>0</v>
      </c>
      <c r="K200" s="155"/>
      <c r="L200" s="25"/>
      <c r="M200" s="132"/>
      <c r="N200" s="133"/>
      <c r="O200" s="134"/>
      <c r="P200" s="134"/>
      <c r="Q200" s="134"/>
      <c r="R200" s="134"/>
      <c r="S200" s="134"/>
      <c r="T200" s="135"/>
      <c r="AR200" s="136" t="s">
        <v>105</v>
      </c>
      <c r="AT200" s="136" t="s">
        <v>103</v>
      </c>
      <c r="AU200" s="136" t="s">
        <v>106</v>
      </c>
      <c r="AY200" s="13" t="s">
        <v>102</v>
      </c>
      <c r="BE200" s="137">
        <f t="shared" si="55"/>
        <v>0</v>
      </c>
      <c r="BF200" s="137">
        <f t="shared" si="56"/>
        <v>0</v>
      </c>
      <c r="BG200" s="137">
        <f t="shared" si="57"/>
        <v>0</v>
      </c>
      <c r="BH200" s="137">
        <f t="shared" si="58"/>
        <v>0</v>
      </c>
      <c r="BI200" s="137">
        <f t="shared" si="59"/>
        <v>0</v>
      </c>
      <c r="BJ200" s="13" t="s">
        <v>106</v>
      </c>
      <c r="BK200" s="137">
        <f t="shared" si="60"/>
        <v>0</v>
      </c>
      <c r="BL200" s="13" t="s">
        <v>105</v>
      </c>
      <c r="BM200" s="136" t="s">
        <v>219</v>
      </c>
    </row>
    <row r="201" spans="2:65" s="1" customFormat="1" ht="24.25" customHeight="1">
      <c r="B201" s="124"/>
      <c r="C201" s="125">
        <v>51</v>
      </c>
      <c r="D201" s="125" t="s">
        <v>103</v>
      </c>
      <c r="E201" s="126" t="s">
        <v>193</v>
      </c>
      <c r="F201" s="127" t="s">
        <v>221</v>
      </c>
      <c r="G201" s="128" t="s">
        <v>218</v>
      </c>
      <c r="H201" s="129">
        <v>2</v>
      </c>
      <c r="I201" s="130"/>
      <c r="J201" s="171">
        <f t="shared" si="54"/>
        <v>0</v>
      </c>
      <c r="K201" s="155"/>
      <c r="L201" s="25"/>
      <c r="M201" s="132"/>
      <c r="N201" s="133"/>
      <c r="O201" s="134"/>
      <c r="P201" s="134"/>
      <c r="Q201" s="134"/>
      <c r="R201" s="134"/>
      <c r="S201" s="134"/>
      <c r="T201" s="135"/>
      <c r="AR201" s="136" t="s">
        <v>105</v>
      </c>
      <c r="AT201" s="136" t="s">
        <v>103</v>
      </c>
      <c r="AU201" s="136" t="s">
        <v>106</v>
      </c>
      <c r="AY201" s="13" t="s">
        <v>102</v>
      </c>
      <c r="BE201" s="137">
        <f t="shared" si="55"/>
        <v>0</v>
      </c>
      <c r="BF201" s="137">
        <f t="shared" si="56"/>
        <v>0</v>
      </c>
      <c r="BG201" s="137">
        <f t="shared" si="57"/>
        <v>0</v>
      </c>
      <c r="BH201" s="137">
        <f t="shared" si="58"/>
        <v>0</v>
      </c>
      <c r="BI201" s="137">
        <f t="shared" si="59"/>
        <v>0</v>
      </c>
      <c r="BJ201" s="13" t="s">
        <v>106</v>
      </c>
      <c r="BK201" s="137">
        <f t="shared" si="60"/>
        <v>0</v>
      </c>
      <c r="BL201" s="13" t="s">
        <v>105</v>
      </c>
      <c r="BM201" s="136" t="s">
        <v>222</v>
      </c>
    </row>
    <row r="202" spans="2:65" s="1" customFormat="1" ht="16.5" customHeight="1">
      <c r="B202" s="124"/>
      <c r="C202" s="125">
        <v>52</v>
      </c>
      <c r="D202" s="125" t="s">
        <v>103</v>
      </c>
      <c r="E202" s="126" t="s">
        <v>196</v>
      </c>
      <c r="F202" s="127" t="s">
        <v>224</v>
      </c>
      <c r="G202" s="128" t="s">
        <v>218</v>
      </c>
      <c r="H202" s="129">
        <v>1</v>
      </c>
      <c r="I202" s="130"/>
      <c r="J202" s="130">
        <f t="shared" si="54"/>
        <v>0</v>
      </c>
      <c r="K202" s="131"/>
      <c r="L202" s="25"/>
      <c r="M202" s="132"/>
      <c r="N202" s="133"/>
      <c r="O202" s="134"/>
      <c r="P202" s="134"/>
      <c r="Q202" s="134"/>
      <c r="R202" s="134"/>
      <c r="S202" s="134"/>
      <c r="T202" s="135"/>
      <c r="AR202" s="136" t="s">
        <v>105</v>
      </c>
      <c r="AT202" s="136" t="s">
        <v>103</v>
      </c>
      <c r="AU202" s="136" t="s">
        <v>106</v>
      </c>
      <c r="AY202" s="13" t="s">
        <v>102</v>
      </c>
      <c r="BE202" s="137">
        <f t="shared" si="55"/>
        <v>0</v>
      </c>
      <c r="BF202" s="137">
        <f t="shared" si="56"/>
        <v>0</v>
      </c>
      <c r="BG202" s="137">
        <f t="shared" si="57"/>
        <v>0</v>
      </c>
      <c r="BH202" s="137">
        <f t="shared" si="58"/>
        <v>0</v>
      </c>
      <c r="BI202" s="137">
        <f t="shared" si="59"/>
        <v>0</v>
      </c>
      <c r="BJ202" s="13" t="s">
        <v>106</v>
      </c>
      <c r="BK202" s="137">
        <f t="shared" si="60"/>
        <v>0</v>
      </c>
      <c r="BL202" s="13" t="s">
        <v>105</v>
      </c>
      <c r="BM202" s="136" t="s">
        <v>225</v>
      </c>
    </row>
    <row r="203" spans="2:65" s="1" customFormat="1" ht="24.25" customHeight="1">
      <c r="B203" s="124"/>
      <c r="C203" s="125">
        <v>53</v>
      </c>
      <c r="D203" s="125" t="s">
        <v>103</v>
      </c>
      <c r="E203" s="126" t="s">
        <v>406</v>
      </c>
      <c r="F203" s="127" t="s">
        <v>227</v>
      </c>
      <c r="G203" s="128" t="s">
        <v>214</v>
      </c>
      <c r="H203" s="129">
        <v>1</v>
      </c>
      <c r="I203" s="130"/>
      <c r="J203" s="130">
        <f t="shared" si="54"/>
        <v>0</v>
      </c>
      <c r="K203" s="131"/>
      <c r="L203" s="25"/>
      <c r="M203" s="132"/>
      <c r="N203" s="133"/>
      <c r="O203" s="134"/>
      <c r="P203" s="134"/>
      <c r="Q203" s="134"/>
      <c r="R203" s="134"/>
      <c r="S203" s="134"/>
      <c r="T203" s="135"/>
      <c r="AR203" s="136" t="s">
        <v>105</v>
      </c>
      <c r="AT203" s="136" t="s">
        <v>103</v>
      </c>
      <c r="AU203" s="136" t="s">
        <v>106</v>
      </c>
      <c r="AY203" s="13" t="s">
        <v>102</v>
      </c>
      <c r="BE203" s="137">
        <f t="shared" si="55"/>
        <v>0</v>
      </c>
      <c r="BF203" s="137">
        <f t="shared" si="56"/>
        <v>0</v>
      </c>
      <c r="BG203" s="137">
        <f t="shared" si="57"/>
        <v>0</v>
      </c>
      <c r="BH203" s="137">
        <f t="shared" si="58"/>
        <v>0</v>
      </c>
      <c r="BI203" s="137">
        <f t="shared" si="59"/>
        <v>0</v>
      </c>
      <c r="BJ203" s="13" t="s">
        <v>106</v>
      </c>
      <c r="BK203" s="137">
        <f t="shared" si="60"/>
        <v>0</v>
      </c>
      <c r="BL203" s="13" t="s">
        <v>105</v>
      </c>
      <c r="BM203" s="136" t="s">
        <v>228</v>
      </c>
    </row>
    <row r="204" spans="2:65" s="1" customFormat="1" ht="16.5" customHeight="1">
      <c r="B204" s="124"/>
      <c r="C204" s="125">
        <v>54</v>
      </c>
      <c r="D204" s="125" t="s">
        <v>103</v>
      </c>
      <c r="E204" s="126" t="s">
        <v>200</v>
      </c>
      <c r="F204" s="127" t="s">
        <v>230</v>
      </c>
      <c r="G204" s="128" t="s">
        <v>104</v>
      </c>
      <c r="H204" s="129">
        <v>1</v>
      </c>
      <c r="I204" s="130"/>
      <c r="J204" s="130">
        <f t="shared" si="54"/>
        <v>0</v>
      </c>
      <c r="K204" s="131"/>
      <c r="L204" s="25"/>
      <c r="M204" s="132"/>
      <c r="N204" s="133"/>
      <c r="O204" s="134"/>
      <c r="P204" s="134"/>
      <c r="Q204" s="134"/>
      <c r="R204" s="134"/>
      <c r="S204" s="134"/>
      <c r="T204" s="135"/>
      <c r="AR204" s="136" t="s">
        <v>105</v>
      </c>
      <c r="AT204" s="136" t="s">
        <v>103</v>
      </c>
      <c r="AU204" s="136" t="s">
        <v>106</v>
      </c>
      <c r="AY204" s="13" t="s">
        <v>102</v>
      </c>
      <c r="BE204" s="137">
        <f t="shared" si="55"/>
        <v>0</v>
      </c>
      <c r="BF204" s="137">
        <f t="shared" si="56"/>
        <v>0</v>
      </c>
      <c r="BG204" s="137">
        <f t="shared" si="57"/>
        <v>0</v>
      </c>
      <c r="BH204" s="137">
        <f t="shared" si="58"/>
        <v>0</v>
      </c>
      <c r="BI204" s="137">
        <f t="shared" si="59"/>
        <v>0</v>
      </c>
      <c r="BJ204" s="13" t="s">
        <v>106</v>
      </c>
      <c r="BK204" s="137">
        <f t="shared" si="60"/>
        <v>0</v>
      </c>
      <c r="BL204" s="13" t="s">
        <v>105</v>
      </c>
      <c r="BM204" s="136" t="s">
        <v>231</v>
      </c>
    </row>
    <row r="205" spans="2:65" s="11" customFormat="1" ht="23" customHeight="1">
      <c r="B205" s="116"/>
      <c r="D205" s="117" t="s">
        <v>66</v>
      </c>
      <c r="E205" s="148" t="s">
        <v>232</v>
      </c>
      <c r="F205" s="148" t="s">
        <v>233</v>
      </c>
      <c r="J205" s="149">
        <f>SUM(J206:J208)</f>
        <v>0</v>
      </c>
      <c r="L205" s="116"/>
      <c r="M205" s="119"/>
      <c r="P205" s="120"/>
      <c r="R205" s="120"/>
      <c r="T205" s="121"/>
      <c r="AR205" s="117" t="s">
        <v>74</v>
      </c>
      <c r="AT205" s="122" t="s">
        <v>66</v>
      </c>
      <c r="AU205" s="122" t="s">
        <v>74</v>
      </c>
      <c r="AY205" s="117" t="s">
        <v>102</v>
      </c>
      <c r="BK205" s="123">
        <f>SUM(BK206:BK208)</f>
        <v>0</v>
      </c>
    </row>
    <row r="206" spans="2:65" s="1" customFormat="1" ht="24.25" customHeight="1">
      <c r="B206" s="124"/>
      <c r="C206" s="125">
        <v>55</v>
      </c>
      <c r="D206" s="125" t="s">
        <v>103</v>
      </c>
      <c r="E206" s="126" t="s">
        <v>202</v>
      </c>
      <c r="F206" s="127" t="s">
        <v>235</v>
      </c>
      <c r="G206" s="128" t="s">
        <v>218</v>
      </c>
      <c r="H206" s="129">
        <v>1</v>
      </c>
      <c r="I206" s="130"/>
      <c r="J206" s="130">
        <f>ROUND(I206*H206,2)</f>
        <v>0</v>
      </c>
      <c r="K206" s="131"/>
      <c r="L206" s="25"/>
      <c r="M206" s="132"/>
      <c r="N206" s="133"/>
      <c r="O206" s="134"/>
      <c r="P206" s="134"/>
      <c r="Q206" s="134"/>
      <c r="R206" s="134"/>
      <c r="S206" s="134"/>
      <c r="T206" s="135"/>
      <c r="AR206" s="136" t="s">
        <v>105</v>
      </c>
      <c r="AT206" s="136" t="s">
        <v>103</v>
      </c>
      <c r="AU206" s="136" t="s">
        <v>106</v>
      </c>
      <c r="AY206" s="13" t="s">
        <v>102</v>
      </c>
      <c r="BE206" s="137">
        <f>IF(N206="základná",J206,0)</f>
        <v>0</v>
      </c>
      <c r="BF206" s="137">
        <f>IF(N206="znížená",J206,0)</f>
        <v>0</v>
      </c>
      <c r="BG206" s="137">
        <f>IF(N206="zákl. prenesená",J206,0)</f>
        <v>0</v>
      </c>
      <c r="BH206" s="137">
        <f>IF(N206="zníž. prenesená",J206,0)</f>
        <v>0</v>
      </c>
      <c r="BI206" s="137">
        <f>IF(N206="nulová",J206,0)</f>
        <v>0</v>
      </c>
      <c r="BJ206" s="13" t="s">
        <v>106</v>
      </c>
      <c r="BK206" s="137">
        <f>ROUND(I206*H206,2)</f>
        <v>0</v>
      </c>
      <c r="BL206" s="13" t="s">
        <v>105</v>
      </c>
      <c r="BM206" s="136" t="s">
        <v>236</v>
      </c>
    </row>
    <row r="207" spans="2:65" s="1" customFormat="1" ht="16.5" customHeight="1">
      <c r="B207" s="124"/>
      <c r="C207" s="125">
        <v>56</v>
      </c>
      <c r="D207" s="125" t="s">
        <v>103</v>
      </c>
      <c r="E207" s="126" t="s">
        <v>204</v>
      </c>
      <c r="F207" s="127" t="s">
        <v>238</v>
      </c>
      <c r="G207" s="128" t="s">
        <v>218</v>
      </c>
      <c r="H207" s="129">
        <v>1</v>
      </c>
      <c r="I207" s="130"/>
      <c r="J207" s="130">
        <f>ROUND(I207*H207,2)</f>
        <v>0</v>
      </c>
      <c r="K207" s="131"/>
      <c r="L207" s="25"/>
      <c r="M207" s="132"/>
      <c r="N207" s="133"/>
      <c r="O207" s="134"/>
      <c r="P207" s="134"/>
      <c r="Q207" s="134"/>
      <c r="R207" s="134"/>
      <c r="S207" s="134"/>
      <c r="T207" s="135"/>
      <c r="AR207" s="136" t="s">
        <v>105</v>
      </c>
      <c r="AT207" s="136" t="s">
        <v>103</v>
      </c>
      <c r="AU207" s="136" t="s">
        <v>106</v>
      </c>
      <c r="AY207" s="13" t="s">
        <v>102</v>
      </c>
      <c r="BE207" s="137">
        <f>IF(N207="základná",J207,0)</f>
        <v>0</v>
      </c>
      <c r="BF207" s="137">
        <f>IF(N207="znížená",J207,0)</f>
        <v>0</v>
      </c>
      <c r="BG207" s="137">
        <f>IF(N207="zákl. prenesená",J207,0)</f>
        <v>0</v>
      </c>
      <c r="BH207" s="137">
        <f>IF(N207="zníž. prenesená",J207,0)</f>
        <v>0</v>
      </c>
      <c r="BI207" s="137">
        <f>IF(N207="nulová",J207,0)</f>
        <v>0</v>
      </c>
      <c r="BJ207" s="13" t="s">
        <v>106</v>
      </c>
      <c r="BK207" s="137">
        <f>ROUND(I207*H207,2)</f>
        <v>0</v>
      </c>
      <c r="BL207" s="13" t="s">
        <v>105</v>
      </c>
      <c r="BM207" s="136" t="s">
        <v>239</v>
      </c>
    </row>
    <row r="208" spans="2:65" s="1" customFormat="1" ht="16.5" customHeight="1">
      <c r="B208" s="124"/>
      <c r="C208" s="125">
        <v>57</v>
      </c>
      <c r="D208" s="125" t="s">
        <v>103</v>
      </c>
      <c r="E208" s="126" t="s">
        <v>407</v>
      </c>
      <c r="F208" s="127" t="s">
        <v>240</v>
      </c>
      <c r="G208" s="128" t="s">
        <v>218</v>
      </c>
      <c r="H208" s="129">
        <v>1</v>
      </c>
      <c r="I208" s="130"/>
      <c r="J208" s="130">
        <f>ROUND(I208*H208,2)</f>
        <v>0</v>
      </c>
      <c r="K208" s="131"/>
      <c r="L208" s="25"/>
      <c r="M208" s="132"/>
      <c r="N208" s="133"/>
      <c r="O208" s="134"/>
      <c r="P208" s="134"/>
      <c r="Q208" s="134"/>
      <c r="R208" s="134"/>
      <c r="S208" s="134"/>
      <c r="T208" s="135"/>
      <c r="AR208" s="136" t="s">
        <v>105</v>
      </c>
      <c r="AT208" s="136" t="s">
        <v>103</v>
      </c>
      <c r="AU208" s="136" t="s">
        <v>106</v>
      </c>
      <c r="AY208" s="13" t="s">
        <v>102</v>
      </c>
      <c r="BE208" s="137">
        <f>IF(N208="základná",J208,0)</f>
        <v>0</v>
      </c>
      <c r="BF208" s="137">
        <f>IF(N208="znížená",J208,0)</f>
        <v>0</v>
      </c>
      <c r="BG208" s="137">
        <f>IF(N208="zákl. prenesená",J208,0)</f>
        <v>0</v>
      </c>
      <c r="BH208" s="137">
        <f>IF(N208="zníž. prenesená",J208,0)</f>
        <v>0</v>
      </c>
      <c r="BI208" s="137">
        <f>IF(N208="nulová",J208,0)</f>
        <v>0</v>
      </c>
      <c r="BJ208" s="13" t="s">
        <v>106</v>
      </c>
      <c r="BK208" s="137">
        <f>ROUND(I208*H208,2)</f>
        <v>0</v>
      </c>
      <c r="BL208" s="13" t="s">
        <v>105</v>
      </c>
      <c r="BM208" s="136" t="s">
        <v>241</v>
      </c>
    </row>
    <row r="209" spans="2:65" s="11" customFormat="1" ht="23" customHeight="1">
      <c r="B209" s="116"/>
      <c r="D209" s="117" t="s">
        <v>66</v>
      </c>
      <c r="E209" s="148" t="s">
        <v>242</v>
      </c>
      <c r="F209" s="148" t="s">
        <v>243</v>
      </c>
      <c r="J209" s="149">
        <f>SUM(J210:J214)</f>
        <v>0</v>
      </c>
      <c r="L209" s="116"/>
      <c r="M209" s="119"/>
      <c r="P209" s="120"/>
      <c r="R209" s="120"/>
      <c r="T209" s="121"/>
      <c r="AR209" s="117" t="s">
        <v>74</v>
      </c>
      <c r="AT209" s="122" t="s">
        <v>66</v>
      </c>
      <c r="AU209" s="122" t="s">
        <v>74</v>
      </c>
      <c r="AY209" s="117" t="s">
        <v>102</v>
      </c>
      <c r="BK209" s="123">
        <f>SUM(BK210:BK214)</f>
        <v>0</v>
      </c>
    </row>
    <row r="210" spans="2:65" s="1" customFormat="1" ht="24.25" customHeight="1">
      <c r="B210" s="124"/>
      <c r="C210" s="125">
        <v>58</v>
      </c>
      <c r="D210" s="125" t="s">
        <v>103</v>
      </c>
      <c r="E210" s="126" t="s">
        <v>408</v>
      </c>
      <c r="F210" s="127" t="s">
        <v>245</v>
      </c>
      <c r="G210" s="128" t="s">
        <v>158</v>
      </c>
      <c r="H210" s="129">
        <v>2</v>
      </c>
      <c r="I210" s="130"/>
      <c r="J210" s="130">
        <f>ROUND(I210*H210,2)</f>
        <v>0</v>
      </c>
      <c r="K210" s="131"/>
      <c r="L210" s="25"/>
      <c r="M210" s="132"/>
      <c r="N210" s="133"/>
      <c r="O210" s="134"/>
      <c r="P210" s="134"/>
      <c r="Q210" s="134"/>
      <c r="R210" s="134"/>
      <c r="S210" s="134"/>
      <c r="T210" s="135"/>
      <c r="AR210" s="136" t="s">
        <v>105</v>
      </c>
      <c r="AT210" s="136" t="s">
        <v>103</v>
      </c>
      <c r="AU210" s="136" t="s">
        <v>106</v>
      </c>
      <c r="AY210" s="13" t="s">
        <v>102</v>
      </c>
      <c r="BE210" s="137">
        <f>IF(N210="základná",J210,0)</f>
        <v>0</v>
      </c>
      <c r="BF210" s="137">
        <f>IF(N210="znížená",J210,0)</f>
        <v>0</v>
      </c>
      <c r="BG210" s="137">
        <f>IF(N210="zákl. prenesená",J210,0)</f>
        <v>0</v>
      </c>
      <c r="BH210" s="137">
        <f>IF(N210="zníž. prenesená",J210,0)</f>
        <v>0</v>
      </c>
      <c r="BI210" s="137">
        <f>IF(N210="nulová",J210,0)</f>
        <v>0</v>
      </c>
      <c r="BJ210" s="13" t="s">
        <v>106</v>
      </c>
      <c r="BK210" s="137">
        <f>ROUND(I210*H210,2)</f>
        <v>0</v>
      </c>
      <c r="BL210" s="13" t="s">
        <v>105</v>
      </c>
      <c r="BM210" s="136" t="s">
        <v>246</v>
      </c>
    </row>
    <row r="211" spans="2:65" s="1" customFormat="1" ht="24.25" customHeight="1">
      <c r="B211" s="124"/>
      <c r="C211" s="125">
        <v>59</v>
      </c>
      <c r="D211" s="125" t="s">
        <v>103</v>
      </c>
      <c r="E211" s="126" t="s">
        <v>409</v>
      </c>
      <c r="F211" s="127" t="s">
        <v>248</v>
      </c>
      <c r="G211" s="128" t="s">
        <v>218</v>
      </c>
      <c r="H211" s="129">
        <v>4</v>
      </c>
      <c r="I211" s="130"/>
      <c r="J211" s="130">
        <f>ROUND(I211*H211,2)</f>
        <v>0</v>
      </c>
      <c r="K211" s="131"/>
      <c r="L211" s="25"/>
      <c r="M211" s="132"/>
      <c r="N211" s="133"/>
      <c r="O211" s="134"/>
      <c r="P211" s="134"/>
      <c r="Q211" s="134"/>
      <c r="R211" s="134"/>
      <c r="S211" s="134"/>
      <c r="T211" s="135"/>
      <c r="AR211" s="136" t="s">
        <v>105</v>
      </c>
      <c r="AT211" s="136" t="s">
        <v>103</v>
      </c>
      <c r="AU211" s="136" t="s">
        <v>106</v>
      </c>
      <c r="AY211" s="13" t="s">
        <v>102</v>
      </c>
      <c r="BE211" s="137">
        <f>IF(N211="základná",J211,0)</f>
        <v>0</v>
      </c>
      <c r="BF211" s="137">
        <f>IF(N211="znížená",J211,0)</f>
        <v>0</v>
      </c>
      <c r="BG211" s="137">
        <f>IF(N211="zákl. prenesená",J211,0)</f>
        <v>0</v>
      </c>
      <c r="BH211" s="137">
        <f>IF(N211="zníž. prenesená",J211,0)</f>
        <v>0</v>
      </c>
      <c r="BI211" s="137">
        <f>IF(N211="nulová",J211,0)</f>
        <v>0</v>
      </c>
      <c r="BJ211" s="13" t="s">
        <v>106</v>
      </c>
      <c r="BK211" s="137">
        <f>ROUND(I211*H211,2)</f>
        <v>0</v>
      </c>
      <c r="BL211" s="13" t="s">
        <v>105</v>
      </c>
      <c r="BM211" s="136" t="s">
        <v>249</v>
      </c>
    </row>
    <row r="212" spans="2:65" s="1" customFormat="1" ht="24.25" customHeight="1">
      <c r="B212" s="124"/>
      <c r="C212" s="125">
        <v>60</v>
      </c>
      <c r="D212" s="125" t="s">
        <v>103</v>
      </c>
      <c r="E212" s="126" t="s">
        <v>410</v>
      </c>
      <c r="F212" s="127" t="s">
        <v>251</v>
      </c>
      <c r="G212" s="128" t="s">
        <v>218</v>
      </c>
      <c r="H212" s="129">
        <v>4</v>
      </c>
      <c r="I212" s="130"/>
      <c r="J212" s="130">
        <f>ROUND(I212*H212,2)</f>
        <v>0</v>
      </c>
      <c r="K212" s="131"/>
      <c r="L212" s="25"/>
      <c r="M212" s="132"/>
      <c r="N212" s="133"/>
      <c r="O212" s="134"/>
      <c r="P212" s="134"/>
      <c r="Q212" s="134"/>
      <c r="R212" s="134"/>
      <c r="S212" s="134"/>
      <c r="T212" s="135"/>
      <c r="AR212" s="136" t="s">
        <v>105</v>
      </c>
      <c r="AT212" s="136" t="s">
        <v>103</v>
      </c>
      <c r="AU212" s="136" t="s">
        <v>106</v>
      </c>
      <c r="AY212" s="13" t="s">
        <v>102</v>
      </c>
      <c r="BE212" s="137">
        <f>IF(N212="základná",J212,0)</f>
        <v>0</v>
      </c>
      <c r="BF212" s="137">
        <f>IF(N212="znížená",J212,0)</f>
        <v>0</v>
      </c>
      <c r="BG212" s="137">
        <f>IF(N212="zákl. prenesená",J212,0)</f>
        <v>0</v>
      </c>
      <c r="BH212" s="137">
        <f>IF(N212="zníž. prenesená",J212,0)</f>
        <v>0</v>
      </c>
      <c r="BI212" s="137">
        <f>IF(N212="nulová",J212,0)</f>
        <v>0</v>
      </c>
      <c r="BJ212" s="13" t="s">
        <v>106</v>
      </c>
      <c r="BK212" s="137">
        <f>ROUND(I212*H212,2)</f>
        <v>0</v>
      </c>
      <c r="BL212" s="13" t="s">
        <v>105</v>
      </c>
      <c r="BM212" s="136" t="s">
        <v>252</v>
      </c>
    </row>
    <row r="213" spans="2:65" s="1" customFormat="1" ht="38" customHeight="1">
      <c r="B213" s="124"/>
      <c r="C213" s="125">
        <v>61</v>
      </c>
      <c r="D213" s="125" t="s">
        <v>103</v>
      </c>
      <c r="E213" s="126" t="s">
        <v>212</v>
      </c>
      <c r="F213" s="127" t="s">
        <v>254</v>
      </c>
      <c r="G213" s="128" t="s">
        <v>218</v>
      </c>
      <c r="H213" s="129">
        <v>2</v>
      </c>
      <c r="I213" s="130"/>
      <c r="J213" s="130">
        <f>ROUND(I213*H213,2)</f>
        <v>0</v>
      </c>
      <c r="K213" s="131"/>
      <c r="L213" s="25"/>
      <c r="M213" s="132"/>
      <c r="N213" s="133"/>
      <c r="O213" s="134"/>
      <c r="P213" s="134"/>
      <c r="Q213" s="134"/>
      <c r="R213" s="134"/>
      <c r="S213" s="134"/>
      <c r="T213" s="135"/>
      <c r="AR213" s="136" t="s">
        <v>105</v>
      </c>
      <c r="AT213" s="136" t="s">
        <v>103</v>
      </c>
      <c r="AU213" s="136" t="s">
        <v>106</v>
      </c>
      <c r="AY213" s="13" t="s">
        <v>102</v>
      </c>
      <c r="BE213" s="137">
        <f>IF(N213="základná",J213,0)</f>
        <v>0</v>
      </c>
      <c r="BF213" s="137">
        <f>IF(N213="znížená",J213,0)</f>
        <v>0</v>
      </c>
      <c r="BG213" s="137">
        <f>IF(N213="zákl. prenesená",J213,0)</f>
        <v>0</v>
      </c>
      <c r="BH213" s="137">
        <f>IF(N213="zníž. prenesená",J213,0)</f>
        <v>0</v>
      </c>
      <c r="BI213" s="137">
        <f>IF(N213="nulová",J213,0)</f>
        <v>0</v>
      </c>
      <c r="BJ213" s="13" t="s">
        <v>106</v>
      </c>
      <c r="BK213" s="137">
        <f>ROUND(I213*H213,2)</f>
        <v>0</v>
      </c>
      <c r="BL213" s="13" t="s">
        <v>105</v>
      </c>
      <c r="BM213" s="136" t="s">
        <v>255</v>
      </c>
    </row>
    <row r="214" spans="2:65" s="1" customFormat="1" ht="16.5" customHeight="1">
      <c r="B214" s="124"/>
      <c r="C214" s="125">
        <v>62</v>
      </c>
      <c r="D214" s="125" t="s">
        <v>103</v>
      </c>
      <c r="E214" s="126" t="s">
        <v>216</v>
      </c>
      <c r="F214" s="127" t="s">
        <v>257</v>
      </c>
      <c r="G214" s="128" t="s">
        <v>218</v>
      </c>
      <c r="H214" s="129">
        <v>2</v>
      </c>
      <c r="I214" s="130"/>
      <c r="J214" s="130">
        <f>ROUND(I214*H214,2)</f>
        <v>0</v>
      </c>
      <c r="K214" s="131"/>
      <c r="L214" s="25"/>
      <c r="M214" s="132"/>
      <c r="N214" s="133"/>
      <c r="O214" s="134"/>
      <c r="P214" s="134"/>
      <c r="Q214" s="134"/>
      <c r="R214" s="134"/>
      <c r="S214" s="134"/>
      <c r="T214" s="135"/>
      <c r="AR214" s="136" t="s">
        <v>105</v>
      </c>
      <c r="AT214" s="136" t="s">
        <v>103</v>
      </c>
      <c r="AU214" s="136" t="s">
        <v>106</v>
      </c>
      <c r="AY214" s="13" t="s">
        <v>102</v>
      </c>
      <c r="BE214" s="137">
        <f>IF(N214="základná",J214,0)</f>
        <v>0</v>
      </c>
      <c r="BF214" s="137">
        <f>IF(N214="znížená",J214,0)</f>
        <v>0</v>
      </c>
      <c r="BG214" s="137">
        <f>IF(N214="zákl. prenesená",J214,0)</f>
        <v>0</v>
      </c>
      <c r="BH214" s="137">
        <f>IF(N214="zníž. prenesená",J214,0)</f>
        <v>0</v>
      </c>
      <c r="BI214" s="137">
        <f>IF(N214="nulová",J214,0)</f>
        <v>0</v>
      </c>
      <c r="BJ214" s="13" t="s">
        <v>106</v>
      </c>
      <c r="BK214" s="137">
        <f>ROUND(I214*H214,2)</f>
        <v>0</v>
      </c>
      <c r="BL214" s="13" t="s">
        <v>105</v>
      </c>
      <c r="BM214" s="136" t="s">
        <v>258</v>
      </c>
    </row>
    <row r="215" spans="2:65" s="1" customFormat="1" ht="16.5" customHeight="1">
      <c r="B215" s="124"/>
      <c r="C215" s="11"/>
      <c r="D215" s="117" t="s">
        <v>66</v>
      </c>
      <c r="E215" s="148" t="s">
        <v>259</v>
      </c>
      <c r="F215" s="148" t="s">
        <v>359</v>
      </c>
      <c r="G215" s="11"/>
      <c r="H215" s="11"/>
      <c r="I215" s="11"/>
      <c r="J215" s="170">
        <f>SUM(J216:J221)</f>
        <v>0</v>
      </c>
      <c r="K215" s="196"/>
      <c r="L215" s="25"/>
      <c r="M215" s="132"/>
      <c r="N215" s="133"/>
      <c r="O215" s="134"/>
      <c r="P215" s="134"/>
      <c r="Q215" s="134"/>
      <c r="R215" s="134"/>
      <c r="S215" s="134"/>
      <c r="T215" s="135"/>
      <c r="AR215" s="136"/>
      <c r="AT215" s="136"/>
      <c r="AU215" s="136"/>
      <c r="AY215" s="13"/>
      <c r="BE215" s="137"/>
      <c r="BF215" s="137"/>
      <c r="BG215" s="137"/>
      <c r="BH215" s="137"/>
      <c r="BI215" s="137"/>
      <c r="BJ215" s="13"/>
      <c r="BK215" s="137"/>
      <c r="BL215" s="13"/>
      <c r="BM215" s="136"/>
    </row>
    <row r="216" spans="2:65" s="1" customFormat="1" ht="24.75" customHeight="1">
      <c r="B216" s="124"/>
      <c r="C216" s="125">
        <v>63</v>
      </c>
      <c r="D216" s="125" t="s">
        <v>103</v>
      </c>
      <c r="E216" s="126" t="s">
        <v>220</v>
      </c>
      <c r="F216" s="127" t="s">
        <v>360</v>
      </c>
      <c r="G216" s="128" t="s">
        <v>214</v>
      </c>
      <c r="H216" s="129">
        <v>1</v>
      </c>
      <c r="I216" s="130"/>
      <c r="J216" s="171">
        <f t="shared" ref="J216:J221" si="61">ROUND(I216*H216,2)</f>
        <v>0</v>
      </c>
      <c r="K216" s="196"/>
      <c r="L216" s="25"/>
      <c r="M216" s="132"/>
      <c r="N216" s="133"/>
      <c r="O216" s="134"/>
      <c r="P216" s="134"/>
      <c r="Q216" s="134"/>
      <c r="R216" s="134"/>
      <c r="S216" s="134"/>
      <c r="T216" s="135"/>
      <c r="AR216" s="136"/>
      <c r="AT216" s="136"/>
      <c r="AU216" s="136"/>
      <c r="AY216" s="13"/>
      <c r="BE216" s="137"/>
      <c r="BF216" s="137"/>
      <c r="BG216" s="137"/>
      <c r="BH216" s="137"/>
      <c r="BI216" s="137"/>
      <c r="BJ216" s="13"/>
      <c r="BK216" s="137"/>
      <c r="BL216" s="13"/>
      <c r="BM216" s="136"/>
    </row>
    <row r="217" spans="2:65" s="1" customFormat="1" ht="33" customHeight="1">
      <c r="B217" s="124"/>
      <c r="C217" s="125">
        <v>64</v>
      </c>
      <c r="D217" s="125" t="s">
        <v>103</v>
      </c>
      <c r="E217" s="126" t="s">
        <v>223</v>
      </c>
      <c r="F217" s="127" t="s">
        <v>365</v>
      </c>
      <c r="G217" s="128" t="s">
        <v>218</v>
      </c>
      <c r="H217" s="129">
        <v>1</v>
      </c>
      <c r="I217" s="130"/>
      <c r="J217" s="171">
        <f t="shared" si="61"/>
        <v>0</v>
      </c>
      <c r="K217" s="196"/>
      <c r="L217" s="25"/>
      <c r="M217" s="132"/>
      <c r="N217" s="133"/>
      <c r="O217" s="134"/>
      <c r="P217" s="134"/>
      <c r="Q217" s="134"/>
      <c r="R217" s="134"/>
      <c r="S217" s="134"/>
      <c r="T217" s="135"/>
      <c r="AR217" s="136"/>
      <c r="AT217" s="136"/>
      <c r="AU217" s="136"/>
      <c r="AY217" s="13"/>
      <c r="BE217" s="137"/>
      <c r="BF217" s="137"/>
      <c r="BG217" s="137"/>
      <c r="BH217" s="137"/>
      <c r="BI217" s="137"/>
      <c r="BJ217" s="13"/>
      <c r="BK217" s="137"/>
      <c r="BL217" s="13"/>
      <c r="BM217" s="136"/>
    </row>
    <row r="218" spans="2:65" s="1" customFormat="1" ht="24" customHeight="1">
      <c r="B218" s="124"/>
      <c r="C218" s="125">
        <v>65</v>
      </c>
      <c r="D218" s="125" t="s">
        <v>103</v>
      </c>
      <c r="E218" s="126" t="s">
        <v>226</v>
      </c>
      <c r="F218" s="127" t="s">
        <v>364</v>
      </c>
      <c r="G218" s="128" t="s">
        <v>218</v>
      </c>
      <c r="H218" s="129">
        <v>1</v>
      </c>
      <c r="I218" s="130"/>
      <c r="J218" s="171">
        <f t="shared" si="61"/>
        <v>0</v>
      </c>
      <c r="K218" s="196"/>
      <c r="L218" s="25"/>
      <c r="M218" s="132"/>
      <c r="N218" s="133"/>
      <c r="O218" s="134"/>
      <c r="P218" s="134"/>
      <c r="Q218" s="134"/>
      <c r="R218" s="134"/>
      <c r="S218" s="134"/>
      <c r="T218" s="135"/>
      <c r="AR218" s="136"/>
      <c r="AT218" s="136"/>
      <c r="AU218" s="136"/>
      <c r="AY218" s="13"/>
      <c r="BE218" s="137"/>
      <c r="BF218" s="137"/>
      <c r="BG218" s="137"/>
      <c r="BH218" s="137"/>
      <c r="BI218" s="137"/>
      <c r="BJ218" s="13"/>
      <c r="BK218" s="137"/>
      <c r="BL218" s="13"/>
      <c r="BM218" s="136"/>
    </row>
    <row r="219" spans="2:65" s="1" customFormat="1" ht="21.75" customHeight="1">
      <c r="B219" s="124"/>
      <c r="C219" s="125">
        <v>66</v>
      </c>
      <c r="D219" s="125" t="s">
        <v>103</v>
      </c>
      <c r="E219" s="126" t="s">
        <v>229</v>
      </c>
      <c r="F219" s="127" t="s">
        <v>362</v>
      </c>
      <c r="G219" s="128" t="s">
        <v>218</v>
      </c>
      <c r="H219" s="129">
        <v>1</v>
      </c>
      <c r="I219" s="130"/>
      <c r="J219" s="130">
        <f t="shared" si="61"/>
        <v>0</v>
      </c>
      <c r="K219" s="196"/>
      <c r="L219" s="25"/>
      <c r="M219" s="132"/>
      <c r="N219" s="133"/>
      <c r="O219" s="134"/>
      <c r="P219" s="134"/>
      <c r="Q219" s="134"/>
      <c r="R219" s="134"/>
      <c r="S219" s="134"/>
      <c r="T219" s="135"/>
      <c r="AR219" s="136"/>
      <c r="AT219" s="136"/>
      <c r="AU219" s="136"/>
      <c r="AY219" s="13"/>
      <c r="BE219" s="137"/>
      <c r="BF219" s="137"/>
      <c r="BG219" s="137"/>
      <c r="BH219" s="137"/>
      <c r="BI219" s="137"/>
      <c r="BJ219" s="13"/>
      <c r="BK219" s="137"/>
      <c r="BL219" s="13"/>
      <c r="BM219" s="136"/>
    </row>
    <row r="220" spans="2:65" s="1" customFormat="1" ht="18" customHeight="1">
      <c r="B220" s="124"/>
      <c r="C220" s="125">
        <v>67</v>
      </c>
      <c r="D220" s="125" t="s">
        <v>103</v>
      </c>
      <c r="E220" s="126" t="s">
        <v>234</v>
      </c>
      <c r="F220" s="127" t="s">
        <v>363</v>
      </c>
      <c r="G220" s="128" t="s">
        <v>214</v>
      </c>
      <c r="H220" s="129">
        <v>2</v>
      </c>
      <c r="I220" s="130"/>
      <c r="J220" s="130">
        <f t="shared" si="61"/>
        <v>0</v>
      </c>
      <c r="K220" s="196"/>
      <c r="L220" s="25"/>
      <c r="M220" s="132"/>
      <c r="N220" s="133"/>
      <c r="O220" s="134"/>
      <c r="P220" s="134"/>
      <c r="Q220" s="134"/>
      <c r="R220" s="134"/>
      <c r="S220" s="134"/>
      <c r="T220" s="135"/>
      <c r="AR220" s="136"/>
      <c r="AT220" s="136"/>
      <c r="AU220" s="136"/>
      <c r="AY220" s="13"/>
      <c r="BE220" s="137"/>
      <c r="BF220" s="137"/>
      <c r="BG220" s="137"/>
      <c r="BH220" s="137"/>
      <c r="BI220" s="137"/>
      <c r="BJ220" s="13"/>
      <c r="BK220" s="137"/>
      <c r="BL220" s="13"/>
      <c r="BM220" s="136"/>
    </row>
    <row r="221" spans="2:65" s="1" customFormat="1" ht="17.25" customHeight="1">
      <c r="B221" s="124"/>
      <c r="C221" s="125">
        <v>68</v>
      </c>
      <c r="D221" s="125" t="s">
        <v>103</v>
      </c>
      <c r="E221" s="126" t="s">
        <v>237</v>
      </c>
      <c r="F221" s="127" t="s">
        <v>361</v>
      </c>
      <c r="G221" s="128" t="s">
        <v>104</v>
      </c>
      <c r="H221" s="129">
        <v>1</v>
      </c>
      <c r="I221" s="130"/>
      <c r="J221" s="130">
        <f t="shared" si="61"/>
        <v>0</v>
      </c>
      <c r="K221" s="196"/>
      <c r="L221" s="25"/>
      <c r="M221" s="132"/>
      <c r="N221" s="133"/>
      <c r="O221" s="134"/>
      <c r="P221" s="134"/>
      <c r="Q221" s="134"/>
      <c r="R221" s="134"/>
      <c r="S221" s="134"/>
      <c r="T221" s="135"/>
      <c r="AR221" s="136"/>
      <c r="AT221" s="136"/>
      <c r="AU221" s="136"/>
      <c r="AY221" s="13"/>
      <c r="BE221" s="137"/>
      <c r="BF221" s="137"/>
      <c r="BG221" s="137"/>
      <c r="BH221" s="137"/>
      <c r="BI221" s="137"/>
      <c r="BJ221" s="13"/>
      <c r="BK221" s="137"/>
      <c r="BL221" s="13"/>
      <c r="BM221" s="136"/>
    </row>
    <row r="222" spans="2:65" s="11" customFormat="1" ht="26" customHeight="1">
      <c r="B222" s="116"/>
      <c r="D222" s="117" t="s">
        <v>66</v>
      </c>
      <c r="E222" s="118" t="s">
        <v>302</v>
      </c>
      <c r="F222" s="118" t="s">
        <v>260</v>
      </c>
      <c r="J222" s="224">
        <f>SUM(J223:J245)</f>
        <v>0</v>
      </c>
      <c r="L222" s="116"/>
      <c r="M222" s="119"/>
      <c r="P222" s="120"/>
      <c r="R222" s="120"/>
      <c r="T222" s="121"/>
      <c r="AR222" s="117" t="s">
        <v>74</v>
      </c>
      <c r="AT222" s="122" t="s">
        <v>66</v>
      </c>
      <c r="AU222" s="122" t="s">
        <v>67</v>
      </c>
      <c r="AY222" s="117" t="s">
        <v>102</v>
      </c>
      <c r="BK222" s="123">
        <f>SUM(BK223:BK245)</f>
        <v>0</v>
      </c>
    </row>
    <row r="223" spans="2:65" s="1" customFormat="1" ht="24.25" customHeight="1">
      <c r="B223" s="124"/>
      <c r="C223" s="125">
        <v>70</v>
      </c>
      <c r="D223" s="125" t="s">
        <v>103</v>
      </c>
      <c r="E223" s="126" t="s">
        <v>244</v>
      </c>
      <c r="F223" s="127" t="s">
        <v>366</v>
      </c>
      <c r="G223" s="128" t="s">
        <v>117</v>
      </c>
      <c r="H223" s="129">
        <v>238</v>
      </c>
      <c r="I223" s="130"/>
      <c r="J223" s="130">
        <f t="shared" ref="J223:J245" si="62">ROUND(I223*H223,2)</f>
        <v>0</v>
      </c>
      <c r="K223" s="131"/>
      <c r="L223" s="25"/>
      <c r="M223" s="132"/>
      <c r="N223" s="133"/>
      <c r="O223" s="134"/>
      <c r="P223" s="134"/>
      <c r="Q223" s="134"/>
      <c r="R223" s="134"/>
      <c r="S223" s="134"/>
      <c r="T223" s="135"/>
      <c r="AR223" s="136" t="s">
        <v>105</v>
      </c>
      <c r="AT223" s="136" t="s">
        <v>103</v>
      </c>
      <c r="AU223" s="136" t="s">
        <v>74</v>
      </c>
      <c r="AY223" s="13" t="s">
        <v>102</v>
      </c>
      <c r="BE223" s="137">
        <f t="shared" ref="BE223:BE245" si="63">IF(N223="základná",J223,0)</f>
        <v>0</v>
      </c>
      <c r="BF223" s="137">
        <f t="shared" ref="BF223:BF245" si="64">IF(N223="znížená",J223,0)</f>
        <v>0</v>
      </c>
      <c r="BG223" s="137">
        <f t="shared" ref="BG223:BG245" si="65">IF(N223="zákl. prenesená",J223,0)</f>
        <v>0</v>
      </c>
      <c r="BH223" s="137">
        <f t="shared" ref="BH223:BH245" si="66">IF(N223="zníž. prenesená",J223,0)</f>
        <v>0</v>
      </c>
      <c r="BI223" s="137">
        <f t="shared" ref="BI223:BI245" si="67">IF(N223="nulová",J223,0)</f>
        <v>0</v>
      </c>
      <c r="BJ223" s="13" t="s">
        <v>106</v>
      </c>
      <c r="BK223" s="137">
        <f t="shared" ref="BK223:BK245" si="68">ROUND(I223*H223,2)</f>
        <v>0</v>
      </c>
      <c r="BL223" s="13" t="s">
        <v>105</v>
      </c>
      <c r="BM223" s="136" t="s">
        <v>262</v>
      </c>
    </row>
    <row r="224" spans="2:65" s="1" customFormat="1" ht="24.25" customHeight="1">
      <c r="B224" s="124"/>
      <c r="C224" s="125">
        <v>71</v>
      </c>
      <c r="D224" s="125" t="s">
        <v>103</v>
      </c>
      <c r="E224" s="126" t="s">
        <v>247</v>
      </c>
      <c r="F224" s="127" t="s">
        <v>264</v>
      </c>
      <c r="G224" s="128" t="s">
        <v>130</v>
      </c>
      <c r="H224" s="129">
        <v>122</v>
      </c>
      <c r="I224" s="130"/>
      <c r="J224" s="130">
        <f t="shared" si="62"/>
        <v>0</v>
      </c>
      <c r="K224" s="131"/>
      <c r="L224" s="25"/>
      <c r="M224" s="132"/>
      <c r="N224" s="133"/>
      <c r="O224" s="134"/>
      <c r="P224" s="134"/>
      <c r="Q224" s="134"/>
      <c r="R224" s="134"/>
      <c r="S224" s="134"/>
      <c r="T224" s="135"/>
      <c r="AR224" s="136" t="s">
        <v>105</v>
      </c>
      <c r="AT224" s="136" t="s">
        <v>103</v>
      </c>
      <c r="AU224" s="136" t="s">
        <v>74</v>
      </c>
      <c r="AY224" s="13" t="s">
        <v>102</v>
      </c>
      <c r="BE224" s="137">
        <f t="shared" si="63"/>
        <v>0</v>
      </c>
      <c r="BF224" s="137">
        <f t="shared" si="64"/>
        <v>0</v>
      </c>
      <c r="BG224" s="137">
        <f t="shared" si="65"/>
        <v>0</v>
      </c>
      <c r="BH224" s="137">
        <f t="shared" si="66"/>
        <v>0</v>
      </c>
      <c r="BI224" s="137">
        <f t="shared" si="67"/>
        <v>0</v>
      </c>
      <c r="BJ224" s="13" t="s">
        <v>106</v>
      </c>
      <c r="BK224" s="137">
        <f t="shared" si="68"/>
        <v>0</v>
      </c>
      <c r="BL224" s="13" t="s">
        <v>105</v>
      </c>
      <c r="BM224" s="136" t="s">
        <v>265</v>
      </c>
    </row>
    <row r="225" spans="2:65" s="1" customFormat="1" ht="36.75" customHeight="1">
      <c r="B225" s="124"/>
      <c r="C225" s="125">
        <v>72</v>
      </c>
      <c r="D225" s="125" t="s">
        <v>103</v>
      </c>
      <c r="E225" s="126" t="s">
        <v>250</v>
      </c>
      <c r="F225" s="127" t="s">
        <v>418</v>
      </c>
      <c r="G225" s="128" t="s">
        <v>158</v>
      </c>
      <c r="H225" s="129">
        <v>2</v>
      </c>
      <c r="I225" s="130"/>
      <c r="J225" s="130">
        <f t="shared" ref="J225" si="69">ROUND(I225*H225,2)</f>
        <v>0</v>
      </c>
      <c r="K225" s="131"/>
      <c r="L225" s="25"/>
      <c r="M225" s="132"/>
      <c r="N225" s="133"/>
      <c r="O225" s="134"/>
      <c r="P225" s="134"/>
      <c r="Q225" s="134"/>
      <c r="R225" s="134"/>
      <c r="S225" s="134"/>
      <c r="T225" s="135"/>
      <c r="AR225" s="136" t="s">
        <v>122</v>
      </c>
      <c r="AT225" s="136" t="s">
        <v>103</v>
      </c>
      <c r="AU225" s="136" t="s">
        <v>67</v>
      </c>
      <c r="AY225" s="13" t="s">
        <v>102</v>
      </c>
      <c r="BE225" s="137">
        <f t="shared" ref="BE225" si="70">IF(N225="základná",J225,0)</f>
        <v>0</v>
      </c>
      <c r="BF225" s="137">
        <f t="shared" ref="BF225" si="71">IF(N225="znížená",J225,0)</f>
        <v>0</v>
      </c>
      <c r="BG225" s="137">
        <f t="shared" ref="BG225" si="72">IF(N225="zákl. prenesená",J225,0)</f>
        <v>0</v>
      </c>
      <c r="BH225" s="137">
        <f t="shared" ref="BH225" si="73">IF(N225="zníž. prenesená",J225,0)</f>
        <v>0</v>
      </c>
      <c r="BI225" s="137">
        <f t="shared" ref="BI225" si="74">IF(N225="nulová",J225,0)</f>
        <v>0</v>
      </c>
      <c r="BJ225" s="13" t="s">
        <v>74</v>
      </c>
      <c r="BK225" s="137">
        <f t="shared" ref="BK225" si="75">ROUND(I225*H225,2)</f>
        <v>0</v>
      </c>
      <c r="BL225" s="13" t="s">
        <v>105</v>
      </c>
      <c r="BM225" s="136" t="s">
        <v>267</v>
      </c>
    </row>
    <row r="226" spans="2:65" s="1" customFormat="1" ht="30" customHeight="1">
      <c r="B226" s="124"/>
      <c r="C226" s="125">
        <v>73</v>
      </c>
      <c r="D226" s="125" t="s">
        <v>103</v>
      </c>
      <c r="E226" s="126" t="s">
        <v>253</v>
      </c>
      <c r="F226" s="127" t="s">
        <v>426</v>
      </c>
      <c r="G226" s="128" t="s">
        <v>158</v>
      </c>
      <c r="H226" s="129">
        <v>104</v>
      </c>
      <c r="I226" s="130"/>
      <c r="J226" s="130">
        <f t="shared" si="62"/>
        <v>0</v>
      </c>
      <c r="K226" s="131"/>
      <c r="L226" s="25"/>
      <c r="M226" s="132"/>
      <c r="N226" s="133"/>
      <c r="O226" s="134"/>
      <c r="P226" s="134"/>
      <c r="Q226" s="134"/>
      <c r="R226" s="134"/>
      <c r="S226" s="134"/>
      <c r="T226" s="135"/>
      <c r="AR226" s="136" t="s">
        <v>105</v>
      </c>
      <c r="AT226" s="136" t="s">
        <v>103</v>
      </c>
      <c r="AU226" s="136" t="s">
        <v>74</v>
      </c>
      <c r="AY226" s="13" t="s">
        <v>102</v>
      </c>
      <c r="BE226" s="137">
        <f t="shared" si="63"/>
        <v>0</v>
      </c>
      <c r="BF226" s="137">
        <f t="shared" si="64"/>
        <v>0</v>
      </c>
      <c r="BG226" s="137">
        <f t="shared" si="65"/>
        <v>0</v>
      </c>
      <c r="BH226" s="137">
        <f t="shared" si="66"/>
        <v>0</v>
      </c>
      <c r="BI226" s="137">
        <f t="shared" si="67"/>
        <v>0</v>
      </c>
      <c r="BJ226" s="13" t="s">
        <v>106</v>
      </c>
      <c r="BK226" s="137">
        <f t="shared" si="68"/>
        <v>0</v>
      </c>
      <c r="BL226" s="13" t="s">
        <v>105</v>
      </c>
      <c r="BM226" s="136" t="s">
        <v>267</v>
      </c>
    </row>
    <row r="227" spans="2:65" s="1" customFormat="1" ht="33" customHeight="1">
      <c r="B227" s="124"/>
      <c r="C227" s="125">
        <v>74</v>
      </c>
      <c r="D227" s="125" t="s">
        <v>103</v>
      </c>
      <c r="E227" s="126" t="s">
        <v>256</v>
      </c>
      <c r="F227" s="127" t="s">
        <v>425</v>
      </c>
      <c r="G227" s="128" t="s">
        <v>158</v>
      </c>
      <c r="H227" s="129">
        <v>24</v>
      </c>
      <c r="I227" s="130"/>
      <c r="J227" s="130">
        <f t="shared" si="62"/>
        <v>0</v>
      </c>
      <c r="K227" s="131"/>
      <c r="L227" s="25"/>
      <c r="M227" s="132"/>
      <c r="N227" s="133"/>
      <c r="O227" s="134"/>
      <c r="P227" s="134"/>
      <c r="Q227" s="134"/>
      <c r="R227" s="134"/>
      <c r="S227" s="134"/>
      <c r="T227" s="135"/>
      <c r="AR227" s="136" t="s">
        <v>105</v>
      </c>
      <c r="AT227" s="136" t="s">
        <v>103</v>
      </c>
      <c r="AU227" s="136" t="s">
        <v>74</v>
      </c>
      <c r="AY227" s="13" t="s">
        <v>102</v>
      </c>
      <c r="BE227" s="137">
        <f t="shared" si="63"/>
        <v>0</v>
      </c>
      <c r="BF227" s="137">
        <f t="shared" si="64"/>
        <v>0</v>
      </c>
      <c r="BG227" s="137">
        <f t="shared" si="65"/>
        <v>0</v>
      </c>
      <c r="BH227" s="137">
        <f t="shared" si="66"/>
        <v>0</v>
      </c>
      <c r="BI227" s="137">
        <f t="shared" si="67"/>
        <v>0</v>
      </c>
      <c r="BJ227" s="13" t="s">
        <v>106</v>
      </c>
      <c r="BK227" s="137">
        <f t="shared" si="68"/>
        <v>0</v>
      </c>
      <c r="BL227" s="13" t="s">
        <v>105</v>
      </c>
      <c r="BM227" s="136" t="s">
        <v>269</v>
      </c>
    </row>
    <row r="228" spans="2:65" s="1" customFormat="1" ht="38" customHeight="1">
      <c r="B228" s="124"/>
      <c r="C228" s="125">
        <v>75</v>
      </c>
      <c r="D228" s="125" t="s">
        <v>103</v>
      </c>
      <c r="E228" s="126" t="s">
        <v>261</v>
      </c>
      <c r="F228" s="127" t="s">
        <v>424</v>
      </c>
      <c r="G228" s="128" t="s">
        <v>158</v>
      </c>
      <c r="H228" s="129">
        <v>120</v>
      </c>
      <c r="I228" s="130"/>
      <c r="J228" s="130">
        <f t="shared" si="62"/>
        <v>0</v>
      </c>
      <c r="K228" s="131"/>
      <c r="L228" s="25"/>
      <c r="M228" s="132"/>
      <c r="N228" s="133"/>
      <c r="O228" s="134"/>
      <c r="P228" s="134"/>
      <c r="Q228" s="134"/>
      <c r="R228" s="134"/>
      <c r="S228" s="134"/>
      <c r="T228" s="135"/>
      <c r="AR228" s="136" t="s">
        <v>105</v>
      </c>
      <c r="AT228" s="136" t="s">
        <v>103</v>
      </c>
      <c r="AU228" s="136" t="s">
        <v>74</v>
      </c>
      <c r="AY228" s="13" t="s">
        <v>102</v>
      </c>
      <c r="BE228" s="137">
        <f t="shared" si="63"/>
        <v>0</v>
      </c>
      <c r="BF228" s="137">
        <f t="shared" si="64"/>
        <v>0</v>
      </c>
      <c r="BG228" s="137">
        <f t="shared" si="65"/>
        <v>0</v>
      </c>
      <c r="BH228" s="137">
        <f t="shared" si="66"/>
        <v>0</v>
      </c>
      <c r="BI228" s="137">
        <f t="shared" si="67"/>
        <v>0</v>
      </c>
      <c r="BJ228" s="13" t="s">
        <v>106</v>
      </c>
      <c r="BK228" s="137">
        <f t="shared" si="68"/>
        <v>0</v>
      </c>
      <c r="BL228" s="13" t="s">
        <v>105</v>
      </c>
      <c r="BM228" s="136" t="s">
        <v>271</v>
      </c>
    </row>
    <row r="229" spans="2:65" s="1" customFormat="1" ht="19.5" customHeight="1">
      <c r="B229" s="124"/>
      <c r="C229" s="125">
        <v>76</v>
      </c>
      <c r="D229" s="125" t="s">
        <v>103</v>
      </c>
      <c r="E229" s="126" t="s">
        <v>263</v>
      </c>
      <c r="F229" s="127" t="s">
        <v>421</v>
      </c>
      <c r="G229" s="128" t="s">
        <v>158</v>
      </c>
      <c r="H229" s="129">
        <v>10</v>
      </c>
      <c r="I229" s="130"/>
      <c r="J229" s="130">
        <f t="shared" ref="J229" si="76">ROUND(I229*H229,2)</f>
        <v>0</v>
      </c>
      <c r="K229" s="131"/>
      <c r="L229" s="25"/>
      <c r="M229" s="132"/>
      <c r="N229" s="133"/>
      <c r="O229" s="134"/>
      <c r="P229" s="134"/>
      <c r="Q229" s="134"/>
      <c r="R229" s="134"/>
      <c r="S229" s="134"/>
      <c r="T229" s="135"/>
      <c r="AR229" s="136"/>
      <c r="AT229" s="136"/>
      <c r="AU229" s="136"/>
      <c r="AY229" s="13"/>
      <c r="BE229" s="137"/>
      <c r="BF229" s="137"/>
      <c r="BG229" s="137"/>
      <c r="BH229" s="137"/>
      <c r="BI229" s="137"/>
      <c r="BJ229" s="13"/>
      <c r="BK229" s="137"/>
      <c r="BL229" s="13"/>
      <c r="BM229" s="136"/>
    </row>
    <row r="230" spans="2:65" s="1" customFormat="1" ht="16.5" customHeight="1">
      <c r="B230" s="124"/>
      <c r="C230" s="125">
        <v>77</v>
      </c>
      <c r="D230" s="125" t="s">
        <v>103</v>
      </c>
      <c r="E230" s="126" t="s">
        <v>266</v>
      </c>
      <c r="F230" s="127" t="s">
        <v>422</v>
      </c>
      <c r="G230" s="128" t="s">
        <v>158</v>
      </c>
      <c r="H230" s="129">
        <v>72</v>
      </c>
      <c r="I230" s="130"/>
      <c r="J230" s="130">
        <f t="shared" si="62"/>
        <v>0</v>
      </c>
      <c r="K230" s="131"/>
      <c r="L230" s="25"/>
      <c r="M230" s="132"/>
      <c r="N230" s="133"/>
      <c r="O230" s="134"/>
      <c r="P230" s="134"/>
      <c r="Q230" s="134"/>
      <c r="R230" s="134"/>
      <c r="S230" s="134"/>
      <c r="T230" s="135"/>
      <c r="AR230" s="136" t="s">
        <v>105</v>
      </c>
      <c r="AT230" s="136" t="s">
        <v>103</v>
      </c>
      <c r="AU230" s="136" t="s">
        <v>74</v>
      </c>
      <c r="AY230" s="13" t="s">
        <v>102</v>
      </c>
      <c r="BE230" s="137">
        <f t="shared" si="63"/>
        <v>0</v>
      </c>
      <c r="BF230" s="137">
        <f t="shared" si="64"/>
        <v>0</v>
      </c>
      <c r="BG230" s="137">
        <f t="shared" si="65"/>
        <v>0</v>
      </c>
      <c r="BH230" s="137">
        <f t="shared" si="66"/>
        <v>0</v>
      </c>
      <c r="BI230" s="137">
        <f t="shared" si="67"/>
        <v>0</v>
      </c>
      <c r="BJ230" s="13" t="s">
        <v>106</v>
      </c>
      <c r="BK230" s="137">
        <f t="shared" si="68"/>
        <v>0</v>
      </c>
      <c r="BL230" s="13" t="s">
        <v>105</v>
      </c>
      <c r="BM230" s="136" t="s">
        <v>133</v>
      </c>
    </row>
    <row r="231" spans="2:65" s="1" customFormat="1" ht="16.5" customHeight="1">
      <c r="B231" s="124"/>
      <c r="C231" s="125">
        <v>78</v>
      </c>
      <c r="D231" s="125" t="s">
        <v>103</v>
      </c>
      <c r="E231" s="126" t="s">
        <v>268</v>
      </c>
      <c r="F231" s="127" t="s">
        <v>423</v>
      </c>
      <c r="G231" s="128" t="s">
        <v>158</v>
      </c>
      <c r="H231" s="129">
        <v>16</v>
      </c>
      <c r="I231" s="130"/>
      <c r="J231" s="130">
        <f t="shared" si="62"/>
        <v>0</v>
      </c>
      <c r="K231" s="131"/>
      <c r="L231" s="25"/>
      <c r="M231" s="132"/>
      <c r="N231" s="133"/>
      <c r="O231" s="134"/>
      <c r="P231" s="134"/>
      <c r="Q231" s="134"/>
      <c r="R231" s="134"/>
      <c r="S231" s="134"/>
      <c r="T231" s="135"/>
      <c r="AR231" s="136" t="s">
        <v>105</v>
      </c>
      <c r="AT231" s="136" t="s">
        <v>103</v>
      </c>
      <c r="AU231" s="136" t="s">
        <v>74</v>
      </c>
      <c r="AY231" s="13" t="s">
        <v>102</v>
      </c>
      <c r="BE231" s="137">
        <f t="shared" si="63"/>
        <v>0</v>
      </c>
      <c r="BF231" s="137">
        <f t="shared" si="64"/>
        <v>0</v>
      </c>
      <c r="BG231" s="137">
        <f t="shared" si="65"/>
        <v>0</v>
      </c>
      <c r="BH231" s="137">
        <f t="shared" si="66"/>
        <v>0</v>
      </c>
      <c r="BI231" s="137">
        <f t="shared" si="67"/>
        <v>0</v>
      </c>
      <c r="BJ231" s="13" t="s">
        <v>106</v>
      </c>
      <c r="BK231" s="137">
        <f t="shared" si="68"/>
        <v>0</v>
      </c>
      <c r="BL231" s="13" t="s">
        <v>105</v>
      </c>
      <c r="BM231" s="136" t="s">
        <v>274</v>
      </c>
    </row>
    <row r="232" spans="2:65" s="1" customFormat="1" ht="21.75" customHeight="1">
      <c r="B232" s="124"/>
      <c r="C232" s="125">
        <v>79</v>
      </c>
      <c r="D232" s="125" t="s">
        <v>103</v>
      </c>
      <c r="E232" s="126" t="s">
        <v>270</v>
      </c>
      <c r="F232" s="127" t="s">
        <v>367</v>
      </c>
      <c r="G232" s="128" t="s">
        <v>128</v>
      </c>
      <c r="H232" s="129">
        <f>128.7+6.6</f>
        <v>135.29999999999998</v>
      </c>
      <c r="I232" s="130"/>
      <c r="J232" s="130">
        <f t="shared" si="62"/>
        <v>0</v>
      </c>
      <c r="K232" s="131"/>
      <c r="L232" s="25"/>
      <c r="M232" s="132"/>
      <c r="N232" s="133"/>
      <c r="O232" s="134"/>
      <c r="P232" s="134"/>
      <c r="Q232" s="134"/>
      <c r="R232" s="134"/>
      <c r="S232" s="134"/>
      <c r="T232" s="135"/>
      <c r="AR232" s="136" t="s">
        <v>105</v>
      </c>
      <c r="AT232" s="136" t="s">
        <v>103</v>
      </c>
      <c r="AU232" s="136" t="s">
        <v>74</v>
      </c>
      <c r="AY232" s="13" t="s">
        <v>102</v>
      </c>
      <c r="BE232" s="137">
        <f t="shared" si="63"/>
        <v>0</v>
      </c>
      <c r="BF232" s="137">
        <f t="shared" si="64"/>
        <v>0</v>
      </c>
      <c r="BG232" s="137">
        <f t="shared" si="65"/>
        <v>0</v>
      </c>
      <c r="BH232" s="137">
        <f t="shared" si="66"/>
        <v>0</v>
      </c>
      <c r="BI232" s="137">
        <f t="shared" si="67"/>
        <v>0</v>
      </c>
      <c r="BJ232" s="13" t="s">
        <v>106</v>
      </c>
      <c r="BK232" s="137">
        <f t="shared" si="68"/>
        <v>0</v>
      </c>
      <c r="BL232" s="13" t="s">
        <v>105</v>
      </c>
      <c r="BM232" s="136" t="s">
        <v>276</v>
      </c>
    </row>
    <row r="233" spans="2:65" s="1" customFormat="1" ht="16.5" customHeight="1">
      <c r="B233" s="124"/>
      <c r="C233" s="125">
        <v>80</v>
      </c>
      <c r="D233" s="125" t="s">
        <v>103</v>
      </c>
      <c r="E233" s="126" t="s">
        <v>272</v>
      </c>
      <c r="F233" s="127" t="s">
        <v>427</v>
      </c>
      <c r="G233" s="128" t="s">
        <v>158</v>
      </c>
      <c r="H233" s="129">
        <v>2</v>
      </c>
      <c r="I233" s="130"/>
      <c r="J233" s="130">
        <f t="shared" si="62"/>
        <v>0</v>
      </c>
      <c r="K233" s="131"/>
      <c r="L233" s="25"/>
      <c r="M233" s="132"/>
      <c r="N233" s="133"/>
      <c r="O233" s="134"/>
      <c r="P233" s="134"/>
      <c r="Q233" s="134"/>
      <c r="R233" s="134"/>
      <c r="S233" s="134"/>
      <c r="T233" s="135"/>
      <c r="AR233" s="136" t="s">
        <v>105</v>
      </c>
      <c r="AT233" s="136" t="s">
        <v>103</v>
      </c>
      <c r="AU233" s="136" t="s">
        <v>74</v>
      </c>
      <c r="AY233" s="13" t="s">
        <v>102</v>
      </c>
      <c r="BE233" s="137">
        <f t="shared" si="63"/>
        <v>0</v>
      </c>
      <c r="BF233" s="137">
        <f t="shared" si="64"/>
        <v>0</v>
      </c>
      <c r="BG233" s="137">
        <f t="shared" si="65"/>
        <v>0</v>
      </c>
      <c r="BH233" s="137">
        <f t="shared" si="66"/>
        <v>0</v>
      </c>
      <c r="BI233" s="137">
        <f t="shared" si="67"/>
        <v>0</v>
      </c>
      <c r="BJ233" s="13" t="s">
        <v>106</v>
      </c>
      <c r="BK233" s="137">
        <f t="shared" si="68"/>
        <v>0</v>
      </c>
      <c r="BL233" s="13" t="s">
        <v>105</v>
      </c>
      <c r="BM233" s="136" t="s">
        <v>278</v>
      </c>
    </row>
    <row r="234" spans="2:65" s="1" customFormat="1" ht="16.5" customHeight="1">
      <c r="B234" s="124"/>
      <c r="C234" s="125">
        <v>81</v>
      </c>
      <c r="D234" s="125" t="s">
        <v>103</v>
      </c>
      <c r="E234" s="126" t="s">
        <v>273</v>
      </c>
      <c r="F234" s="127" t="s">
        <v>428</v>
      </c>
      <c r="G234" s="128" t="s">
        <v>158</v>
      </c>
      <c r="H234" s="129">
        <v>2</v>
      </c>
      <c r="I234" s="130"/>
      <c r="J234" s="130">
        <f t="shared" si="62"/>
        <v>0</v>
      </c>
      <c r="K234" s="131"/>
      <c r="L234" s="25"/>
      <c r="M234" s="132"/>
      <c r="N234" s="133"/>
      <c r="O234" s="134"/>
      <c r="P234" s="134"/>
      <c r="Q234" s="134"/>
      <c r="R234" s="134"/>
      <c r="S234" s="134"/>
      <c r="T234" s="135"/>
      <c r="AR234" s="136" t="s">
        <v>105</v>
      </c>
      <c r="AT234" s="136" t="s">
        <v>103</v>
      </c>
      <c r="AU234" s="136" t="s">
        <v>74</v>
      </c>
      <c r="AY234" s="13" t="s">
        <v>102</v>
      </c>
      <c r="BE234" s="137">
        <f t="shared" si="63"/>
        <v>0</v>
      </c>
      <c r="BF234" s="137">
        <f t="shared" si="64"/>
        <v>0</v>
      </c>
      <c r="BG234" s="137">
        <f t="shared" si="65"/>
        <v>0</v>
      </c>
      <c r="BH234" s="137">
        <f t="shared" si="66"/>
        <v>0</v>
      </c>
      <c r="BI234" s="137">
        <f t="shared" si="67"/>
        <v>0</v>
      </c>
      <c r="BJ234" s="13" t="s">
        <v>106</v>
      </c>
      <c r="BK234" s="137">
        <f t="shared" si="68"/>
        <v>0</v>
      </c>
      <c r="BL234" s="13" t="s">
        <v>105</v>
      </c>
      <c r="BM234" s="136" t="s">
        <v>280</v>
      </c>
    </row>
    <row r="235" spans="2:65" s="1" customFormat="1" ht="16.5" customHeight="1">
      <c r="B235" s="124"/>
      <c r="C235" s="125">
        <v>82</v>
      </c>
      <c r="D235" s="125" t="s">
        <v>103</v>
      </c>
      <c r="E235" s="126" t="s">
        <v>275</v>
      </c>
      <c r="F235" s="127" t="s">
        <v>429</v>
      </c>
      <c r="G235" s="128" t="s">
        <v>158</v>
      </c>
      <c r="H235" s="129">
        <v>8</v>
      </c>
      <c r="I235" s="130"/>
      <c r="J235" s="130">
        <f t="shared" si="62"/>
        <v>0</v>
      </c>
      <c r="K235" s="131"/>
      <c r="L235" s="25"/>
      <c r="M235" s="132"/>
      <c r="N235" s="133"/>
      <c r="O235" s="134"/>
      <c r="P235" s="134"/>
      <c r="Q235" s="134"/>
      <c r="R235" s="134"/>
      <c r="S235" s="134"/>
      <c r="T235" s="135"/>
      <c r="AR235" s="136" t="s">
        <v>105</v>
      </c>
      <c r="AT235" s="136" t="s">
        <v>103</v>
      </c>
      <c r="AU235" s="136" t="s">
        <v>74</v>
      </c>
      <c r="AY235" s="13" t="s">
        <v>102</v>
      </c>
      <c r="BE235" s="137">
        <f t="shared" si="63"/>
        <v>0</v>
      </c>
      <c r="BF235" s="137">
        <f t="shared" si="64"/>
        <v>0</v>
      </c>
      <c r="BG235" s="137">
        <f t="shared" si="65"/>
        <v>0</v>
      </c>
      <c r="BH235" s="137">
        <f t="shared" si="66"/>
        <v>0</v>
      </c>
      <c r="BI235" s="137">
        <f t="shared" si="67"/>
        <v>0</v>
      </c>
      <c r="BJ235" s="13" t="s">
        <v>106</v>
      </c>
      <c r="BK235" s="137">
        <f t="shared" si="68"/>
        <v>0</v>
      </c>
      <c r="BL235" s="13" t="s">
        <v>105</v>
      </c>
      <c r="BM235" s="136" t="s">
        <v>282</v>
      </c>
    </row>
    <row r="236" spans="2:65" s="1" customFormat="1" ht="16.5" customHeight="1">
      <c r="B236" s="124"/>
      <c r="C236" s="125">
        <v>83</v>
      </c>
      <c r="D236" s="125" t="s">
        <v>103</v>
      </c>
      <c r="E236" s="126" t="s">
        <v>277</v>
      </c>
      <c r="F236" s="127" t="s">
        <v>430</v>
      </c>
      <c r="G236" s="128" t="s">
        <v>158</v>
      </c>
      <c r="H236" s="129">
        <v>22</v>
      </c>
      <c r="I236" s="130"/>
      <c r="J236" s="130">
        <f t="shared" si="62"/>
        <v>0</v>
      </c>
      <c r="K236" s="131"/>
      <c r="L236" s="25"/>
      <c r="M236" s="132"/>
      <c r="N236" s="133"/>
      <c r="O236" s="134"/>
      <c r="P236" s="134"/>
      <c r="Q236" s="134"/>
      <c r="R236" s="134"/>
      <c r="S236" s="134"/>
      <c r="T236" s="135"/>
      <c r="AR236" s="136" t="s">
        <v>105</v>
      </c>
      <c r="AT236" s="136" t="s">
        <v>103</v>
      </c>
      <c r="AU236" s="136" t="s">
        <v>74</v>
      </c>
      <c r="AY236" s="13" t="s">
        <v>102</v>
      </c>
      <c r="BE236" s="137">
        <f t="shared" si="63"/>
        <v>0</v>
      </c>
      <c r="BF236" s="137">
        <f t="shared" si="64"/>
        <v>0</v>
      </c>
      <c r="BG236" s="137">
        <f t="shared" si="65"/>
        <v>0</v>
      </c>
      <c r="BH236" s="137">
        <f t="shared" si="66"/>
        <v>0</v>
      </c>
      <c r="BI236" s="137">
        <f t="shared" si="67"/>
        <v>0</v>
      </c>
      <c r="BJ236" s="13" t="s">
        <v>106</v>
      </c>
      <c r="BK236" s="137">
        <f t="shared" si="68"/>
        <v>0</v>
      </c>
      <c r="BL236" s="13" t="s">
        <v>105</v>
      </c>
      <c r="BM236" s="136" t="s">
        <v>284</v>
      </c>
    </row>
    <row r="237" spans="2:65" s="1" customFormat="1" ht="16.5" customHeight="1">
      <c r="B237" s="124"/>
      <c r="C237" s="125">
        <v>83</v>
      </c>
      <c r="D237" s="125" t="s">
        <v>103</v>
      </c>
      <c r="E237" s="126" t="s">
        <v>277</v>
      </c>
      <c r="F237" s="127" t="s">
        <v>431</v>
      </c>
      <c r="G237" s="128" t="s">
        <v>158</v>
      </c>
      <c r="H237" s="129">
        <v>22</v>
      </c>
      <c r="I237" s="130"/>
      <c r="J237" s="130">
        <f t="shared" ref="J237" si="77">ROUND(I237*H237,2)</f>
        <v>0</v>
      </c>
      <c r="K237" s="131"/>
      <c r="L237" s="25"/>
      <c r="M237" s="132"/>
      <c r="N237" s="133"/>
      <c r="O237" s="134"/>
      <c r="P237" s="134"/>
      <c r="Q237" s="134"/>
      <c r="R237" s="134"/>
      <c r="S237" s="134"/>
      <c r="T237" s="135"/>
      <c r="AR237" s="136" t="s">
        <v>105</v>
      </c>
      <c r="AT237" s="136" t="s">
        <v>103</v>
      </c>
      <c r="AU237" s="136" t="s">
        <v>74</v>
      </c>
      <c r="AY237" s="13" t="s">
        <v>102</v>
      </c>
      <c r="BE237" s="137">
        <f t="shared" ref="BE237" si="78">IF(N237="základná",J237,0)</f>
        <v>0</v>
      </c>
      <c r="BF237" s="137">
        <f t="shared" ref="BF237" si="79">IF(N237="znížená",J237,0)</f>
        <v>0</v>
      </c>
      <c r="BG237" s="137">
        <f t="shared" ref="BG237" si="80">IF(N237="zákl. prenesená",J237,0)</f>
        <v>0</v>
      </c>
      <c r="BH237" s="137">
        <f t="shared" ref="BH237" si="81">IF(N237="zníž. prenesená",J237,0)</f>
        <v>0</v>
      </c>
      <c r="BI237" s="137">
        <f t="shared" ref="BI237" si="82">IF(N237="nulová",J237,0)</f>
        <v>0</v>
      </c>
      <c r="BJ237" s="13" t="s">
        <v>106</v>
      </c>
      <c r="BK237" s="137">
        <f t="shared" ref="BK237" si="83">ROUND(I237*H237,2)</f>
        <v>0</v>
      </c>
      <c r="BL237" s="13" t="s">
        <v>105</v>
      </c>
      <c r="BM237" s="136" t="s">
        <v>284</v>
      </c>
    </row>
    <row r="238" spans="2:65" s="1" customFormat="1" ht="16.5" customHeight="1">
      <c r="B238" s="124"/>
      <c r="C238" s="125">
        <v>84</v>
      </c>
      <c r="D238" s="125" t="s">
        <v>103</v>
      </c>
      <c r="E238" s="126" t="s">
        <v>279</v>
      </c>
      <c r="F238" s="127" t="s">
        <v>286</v>
      </c>
      <c r="G238" s="128" t="s">
        <v>158</v>
      </c>
      <c r="H238" s="129">
        <v>34</v>
      </c>
      <c r="I238" s="130"/>
      <c r="J238" s="130">
        <f t="shared" si="62"/>
        <v>0</v>
      </c>
      <c r="K238" s="131"/>
      <c r="L238" s="25"/>
      <c r="M238" s="132"/>
      <c r="N238" s="133"/>
      <c r="O238" s="134"/>
      <c r="P238" s="134"/>
      <c r="Q238" s="134"/>
      <c r="R238" s="134"/>
      <c r="S238" s="134"/>
      <c r="T238" s="135"/>
      <c r="AR238" s="136" t="s">
        <v>105</v>
      </c>
      <c r="AT238" s="136" t="s">
        <v>103</v>
      </c>
      <c r="AU238" s="136" t="s">
        <v>74</v>
      </c>
      <c r="AY238" s="13" t="s">
        <v>102</v>
      </c>
      <c r="BE238" s="137">
        <f t="shared" si="63"/>
        <v>0</v>
      </c>
      <c r="BF238" s="137">
        <f t="shared" si="64"/>
        <v>0</v>
      </c>
      <c r="BG238" s="137">
        <f t="shared" si="65"/>
        <v>0</v>
      </c>
      <c r="BH238" s="137">
        <f t="shared" si="66"/>
        <v>0</v>
      </c>
      <c r="BI238" s="137">
        <f t="shared" si="67"/>
        <v>0</v>
      </c>
      <c r="BJ238" s="13" t="s">
        <v>106</v>
      </c>
      <c r="BK238" s="137">
        <f t="shared" si="68"/>
        <v>0</v>
      </c>
      <c r="BL238" s="13" t="s">
        <v>105</v>
      </c>
      <c r="BM238" s="136" t="s">
        <v>287</v>
      </c>
    </row>
    <row r="239" spans="2:65" s="1" customFormat="1" ht="38" customHeight="1">
      <c r="B239" s="124"/>
      <c r="C239" s="125">
        <v>85</v>
      </c>
      <c r="D239" s="125" t="s">
        <v>103</v>
      </c>
      <c r="E239" s="126" t="s">
        <v>281</v>
      </c>
      <c r="F239" s="127" t="s">
        <v>485</v>
      </c>
      <c r="G239" s="128" t="s">
        <v>130</v>
      </c>
      <c r="H239" s="129">
        <v>491.4</v>
      </c>
      <c r="I239" s="130"/>
      <c r="J239" s="130">
        <f t="shared" si="62"/>
        <v>0</v>
      </c>
      <c r="K239" s="131"/>
      <c r="L239" s="25"/>
      <c r="M239" s="132"/>
      <c r="N239" s="133"/>
      <c r="O239" s="134"/>
      <c r="P239" s="134"/>
      <c r="Q239" s="134"/>
      <c r="R239" s="134"/>
      <c r="S239" s="134"/>
      <c r="T239" s="135"/>
      <c r="AR239" s="136" t="s">
        <v>105</v>
      </c>
      <c r="AT239" s="136" t="s">
        <v>103</v>
      </c>
      <c r="AU239" s="136" t="s">
        <v>74</v>
      </c>
      <c r="AY239" s="13" t="s">
        <v>102</v>
      </c>
      <c r="BE239" s="137">
        <f t="shared" si="63"/>
        <v>0</v>
      </c>
      <c r="BF239" s="137">
        <f t="shared" si="64"/>
        <v>0</v>
      </c>
      <c r="BG239" s="137">
        <f t="shared" si="65"/>
        <v>0</v>
      </c>
      <c r="BH239" s="137">
        <f t="shared" si="66"/>
        <v>0</v>
      </c>
      <c r="BI239" s="137">
        <f t="shared" si="67"/>
        <v>0</v>
      </c>
      <c r="BJ239" s="13" t="s">
        <v>106</v>
      </c>
      <c r="BK239" s="137">
        <f t="shared" si="68"/>
        <v>0</v>
      </c>
      <c r="BL239" s="13" t="s">
        <v>105</v>
      </c>
      <c r="BM239" s="136" t="s">
        <v>289</v>
      </c>
    </row>
    <row r="240" spans="2:65" s="1" customFormat="1" ht="24.25" customHeight="1">
      <c r="B240" s="124"/>
      <c r="C240" s="125">
        <v>86</v>
      </c>
      <c r="D240" s="125" t="s">
        <v>103</v>
      </c>
      <c r="E240" s="126" t="s">
        <v>283</v>
      </c>
      <c r="F240" s="127" t="s">
        <v>358</v>
      </c>
      <c r="G240" s="128" t="s">
        <v>117</v>
      </c>
      <c r="H240" s="129">
        <v>420.36</v>
      </c>
      <c r="I240" s="130"/>
      <c r="J240" s="130">
        <f t="shared" si="62"/>
        <v>0</v>
      </c>
      <c r="K240" s="131"/>
      <c r="L240" s="25"/>
      <c r="M240" s="132"/>
      <c r="N240" s="133"/>
      <c r="O240" s="134"/>
      <c r="P240" s="134"/>
      <c r="Q240" s="134"/>
      <c r="R240" s="134"/>
      <c r="S240" s="134"/>
      <c r="T240" s="135"/>
      <c r="AR240" s="136" t="s">
        <v>105</v>
      </c>
      <c r="AT240" s="136" t="s">
        <v>103</v>
      </c>
      <c r="AU240" s="136" t="s">
        <v>74</v>
      </c>
      <c r="AY240" s="13" t="s">
        <v>102</v>
      </c>
      <c r="BE240" s="137">
        <f t="shared" si="63"/>
        <v>0</v>
      </c>
      <c r="BF240" s="137">
        <f t="shared" si="64"/>
        <v>0</v>
      </c>
      <c r="BG240" s="137">
        <f t="shared" si="65"/>
        <v>0</v>
      </c>
      <c r="BH240" s="137">
        <f t="shared" si="66"/>
        <v>0</v>
      </c>
      <c r="BI240" s="137">
        <f t="shared" si="67"/>
        <v>0</v>
      </c>
      <c r="BJ240" s="13" t="s">
        <v>106</v>
      </c>
      <c r="BK240" s="137">
        <f t="shared" si="68"/>
        <v>0</v>
      </c>
      <c r="BL240" s="13" t="s">
        <v>105</v>
      </c>
      <c r="BM240" s="136" t="s">
        <v>291</v>
      </c>
    </row>
    <row r="241" spans="2:65" s="1" customFormat="1" ht="24.25" customHeight="1">
      <c r="B241" s="124"/>
      <c r="C241" s="125">
        <v>86</v>
      </c>
      <c r="D241" s="125" t="s">
        <v>103</v>
      </c>
      <c r="E241" s="126" t="s">
        <v>283</v>
      </c>
      <c r="F241" s="127" t="s">
        <v>432</v>
      </c>
      <c r="G241" s="128" t="s">
        <v>117</v>
      </c>
      <c r="H241" s="129">
        <v>76.84</v>
      </c>
      <c r="I241" s="130"/>
      <c r="J241" s="130">
        <f t="shared" ref="J241" si="84">ROUND(I241*H241,2)</f>
        <v>0</v>
      </c>
      <c r="K241" s="131"/>
      <c r="L241" s="25"/>
      <c r="M241" s="132"/>
      <c r="N241" s="133"/>
      <c r="O241" s="134"/>
      <c r="P241" s="134"/>
      <c r="Q241" s="134"/>
      <c r="R241" s="134"/>
      <c r="S241" s="134"/>
      <c r="T241" s="135"/>
      <c r="AR241" s="136" t="s">
        <v>105</v>
      </c>
      <c r="AT241" s="136" t="s">
        <v>103</v>
      </c>
      <c r="AU241" s="136" t="s">
        <v>74</v>
      </c>
      <c r="AY241" s="13" t="s">
        <v>102</v>
      </c>
      <c r="BE241" s="137">
        <f t="shared" ref="BE241" si="85">IF(N241="základná",J241,0)</f>
        <v>0</v>
      </c>
      <c r="BF241" s="137">
        <f t="shared" ref="BF241" si="86">IF(N241="znížená",J241,0)</f>
        <v>0</v>
      </c>
      <c r="BG241" s="137">
        <f t="shared" ref="BG241" si="87">IF(N241="zákl. prenesená",J241,0)</f>
        <v>0</v>
      </c>
      <c r="BH241" s="137">
        <f t="shared" ref="BH241" si="88">IF(N241="zníž. prenesená",J241,0)</f>
        <v>0</v>
      </c>
      <c r="BI241" s="137">
        <f t="shared" ref="BI241" si="89">IF(N241="nulová",J241,0)</f>
        <v>0</v>
      </c>
      <c r="BJ241" s="13" t="s">
        <v>106</v>
      </c>
      <c r="BK241" s="137">
        <f t="shared" ref="BK241" si="90">ROUND(I241*H241,2)</f>
        <v>0</v>
      </c>
      <c r="BL241" s="13" t="s">
        <v>105</v>
      </c>
      <c r="BM241" s="136" t="s">
        <v>291</v>
      </c>
    </row>
    <row r="242" spans="2:65" s="1" customFormat="1" ht="24.25" customHeight="1">
      <c r="B242" s="124"/>
      <c r="C242" s="125">
        <v>87</v>
      </c>
      <c r="D242" s="125" t="s">
        <v>103</v>
      </c>
      <c r="E242" s="126" t="s">
        <v>285</v>
      </c>
      <c r="F242" s="127" t="s">
        <v>433</v>
      </c>
      <c r="G242" s="128" t="s">
        <v>158</v>
      </c>
      <c r="H242" s="129">
        <v>4</v>
      </c>
      <c r="I242" s="130"/>
      <c r="J242" s="130">
        <f t="shared" si="62"/>
        <v>0</v>
      </c>
      <c r="K242" s="131"/>
      <c r="L242" s="25"/>
      <c r="M242" s="132"/>
      <c r="N242" s="133"/>
      <c r="O242" s="134"/>
      <c r="P242" s="134"/>
      <c r="Q242" s="134"/>
      <c r="R242" s="134"/>
      <c r="S242" s="134"/>
      <c r="T242" s="135"/>
      <c r="AR242" s="136" t="s">
        <v>105</v>
      </c>
      <c r="AT242" s="136" t="s">
        <v>103</v>
      </c>
      <c r="AU242" s="136" t="s">
        <v>74</v>
      </c>
      <c r="AY242" s="13" t="s">
        <v>102</v>
      </c>
      <c r="BE242" s="137">
        <f t="shared" si="63"/>
        <v>0</v>
      </c>
      <c r="BF242" s="137">
        <f t="shared" si="64"/>
        <v>0</v>
      </c>
      <c r="BG242" s="137">
        <f t="shared" si="65"/>
        <v>0</v>
      </c>
      <c r="BH242" s="137">
        <f t="shared" si="66"/>
        <v>0</v>
      </c>
      <c r="BI242" s="137">
        <f t="shared" si="67"/>
        <v>0</v>
      </c>
      <c r="BJ242" s="13" t="s">
        <v>106</v>
      </c>
      <c r="BK242" s="137">
        <f t="shared" si="68"/>
        <v>0</v>
      </c>
      <c r="BL242" s="13" t="s">
        <v>105</v>
      </c>
      <c r="BM242" s="136" t="s">
        <v>293</v>
      </c>
    </row>
    <row r="243" spans="2:65" s="1" customFormat="1" ht="24.25" customHeight="1">
      <c r="B243" s="124"/>
      <c r="C243" s="125">
        <v>88</v>
      </c>
      <c r="D243" s="125" t="s">
        <v>103</v>
      </c>
      <c r="E243" s="126" t="s">
        <v>288</v>
      </c>
      <c r="F243" s="127" t="s">
        <v>434</v>
      </c>
      <c r="G243" s="128" t="s">
        <v>158</v>
      </c>
      <c r="H243" s="129">
        <v>8</v>
      </c>
      <c r="I243" s="130"/>
      <c r="J243" s="130">
        <f t="shared" ref="J243:J244" si="91">ROUND(I243*H243,2)</f>
        <v>0</v>
      </c>
      <c r="K243" s="131"/>
      <c r="L243" s="25"/>
      <c r="M243" s="132"/>
      <c r="N243" s="133"/>
      <c r="O243" s="134"/>
      <c r="P243" s="134"/>
      <c r="Q243" s="134"/>
      <c r="R243" s="134"/>
      <c r="S243" s="134"/>
      <c r="T243" s="135"/>
      <c r="AR243" s="136"/>
      <c r="AT243" s="136"/>
      <c r="AU243" s="136"/>
      <c r="AY243" s="13"/>
      <c r="BE243" s="137"/>
      <c r="BF243" s="137"/>
      <c r="BG243" s="137"/>
      <c r="BH243" s="137"/>
      <c r="BI243" s="137"/>
      <c r="BJ243" s="13"/>
      <c r="BK243" s="137"/>
      <c r="BL243" s="13"/>
      <c r="BM243" s="136"/>
    </row>
    <row r="244" spans="2:65" s="1" customFormat="1" ht="24.25" customHeight="1">
      <c r="B244" s="124"/>
      <c r="C244" s="125">
        <v>89</v>
      </c>
      <c r="D244" s="125" t="s">
        <v>103</v>
      </c>
      <c r="E244" s="126" t="s">
        <v>290</v>
      </c>
      <c r="F244" s="127" t="s">
        <v>436</v>
      </c>
      <c r="G244" s="128" t="s">
        <v>158</v>
      </c>
      <c r="H244" s="129">
        <v>12</v>
      </c>
      <c r="I244" s="130"/>
      <c r="J244" s="130">
        <f t="shared" si="91"/>
        <v>0</v>
      </c>
      <c r="K244" s="131"/>
      <c r="L244" s="25"/>
      <c r="M244" s="132"/>
      <c r="N244" s="133"/>
      <c r="O244" s="134"/>
      <c r="P244" s="134"/>
      <c r="Q244" s="134"/>
      <c r="R244" s="134"/>
      <c r="S244" s="134"/>
      <c r="T244" s="135"/>
      <c r="AR244" s="136" t="s">
        <v>105</v>
      </c>
      <c r="AT244" s="136" t="s">
        <v>103</v>
      </c>
      <c r="AU244" s="136" t="s">
        <v>74</v>
      </c>
      <c r="AY244" s="13" t="s">
        <v>102</v>
      </c>
      <c r="BE244" s="137">
        <f t="shared" ref="BE244" si="92">IF(N244="základná",J244,0)</f>
        <v>0</v>
      </c>
      <c r="BF244" s="137">
        <f t="shared" ref="BF244" si="93">IF(N244="znížená",J244,0)</f>
        <v>0</v>
      </c>
      <c r="BG244" s="137">
        <f t="shared" ref="BG244" si="94">IF(N244="zákl. prenesená",J244,0)</f>
        <v>0</v>
      </c>
      <c r="BH244" s="137">
        <f t="shared" ref="BH244" si="95">IF(N244="zníž. prenesená",J244,0)</f>
        <v>0</v>
      </c>
      <c r="BI244" s="137">
        <f t="shared" ref="BI244" si="96">IF(N244="nulová",J244,0)</f>
        <v>0</v>
      </c>
      <c r="BJ244" s="13" t="s">
        <v>106</v>
      </c>
      <c r="BK244" s="137">
        <f t="shared" ref="BK244" si="97">ROUND(I244*H244,2)</f>
        <v>0</v>
      </c>
      <c r="BL244" s="13" t="s">
        <v>105</v>
      </c>
      <c r="BM244" s="136" t="s">
        <v>295</v>
      </c>
    </row>
    <row r="245" spans="2:65" s="1" customFormat="1" ht="24.25" customHeight="1">
      <c r="B245" s="124"/>
      <c r="C245" s="125">
        <v>89</v>
      </c>
      <c r="D245" s="125" t="s">
        <v>103</v>
      </c>
      <c r="E245" s="126" t="s">
        <v>290</v>
      </c>
      <c r="F245" s="127" t="s">
        <v>435</v>
      </c>
      <c r="G245" s="128" t="s">
        <v>158</v>
      </c>
      <c r="H245" s="129">
        <v>14</v>
      </c>
      <c r="I245" s="130"/>
      <c r="J245" s="130">
        <f t="shared" si="62"/>
        <v>0</v>
      </c>
      <c r="K245" s="131"/>
      <c r="L245" s="25"/>
      <c r="M245" s="132"/>
      <c r="N245" s="133"/>
      <c r="O245" s="134"/>
      <c r="P245" s="134"/>
      <c r="Q245" s="134"/>
      <c r="R245" s="134"/>
      <c r="S245" s="134"/>
      <c r="T245" s="135"/>
      <c r="AR245" s="136" t="s">
        <v>105</v>
      </c>
      <c r="AT245" s="136" t="s">
        <v>103</v>
      </c>
      <c r="AU245" s="136" t="s">
        <v>74</v>
      </c>
      <c r="AY245" s="13" t="s">
        <v>102</v>
      </c>
      <c r="BE245" s="137">
        <f t="shared" si="63"/>
        <v>0</v>
      </c>
      <c r="BF245" s="137">
        <f t="shared" si="64"/>
        <v>0</v>
      </c>
      <c r="BG245" s="137">
        <f t="shared" si="65"/>
        <v>0</v>
      </c>
      <c r="BH245" s="137">
        <f t="shared" si="66"/>
        <v>0</v>
      </c>
      <c r="BI245" s="137">
        <f t="shared" si="67"/>
        <v>0</v>
      </c>
      <c r="BJ245" s="13" t="s">
        <v>106</v>
      </c>
      <c r="BK245" s="137">
        <f t="shared" si="68"/>
        <v>0</v>
      </c>
      <c r="BL245" s="13" t="s">
        <v>105</v>
      </c>
      <c r="BM245" s="136" t="s">
        <v>295</v>
      </c>
    </row>
    <row r="246" spans="2:65" s="1" customFormat="1" ht="24.25" customHeight="1">
      <c r="B246" s="124"/>
      <c r="C246" s="125">
        <v>89</v>
      </c>
      <c r="D246" s="125" t="s">
        <v>103</v>
      </c>
      <c r="E246" s="126" t="s">
        <v>290</v>
      </c>
      <c r="F246" s="127" t="s">
        <v>486</v>
      </c>
      <c r="G246" s="128" t="s">
        <v>158</v>
      </c>
      <c r="H246" s="129">
        <v>8</v>
      </c>
      <c r="I246" s="130"/>
      <c r="J246" s="130">
        <f t="shared" ref="J246" si="98">ROUND(I246*H246,2)</f>
        <v>0</v>
      </c>
      <c r="K246" s="196"/>
      <c r="L246" s="25"/>
      <c r="M246" s="132"/>
      <c r="N246" s="133"/>
      <c r="O246" s="134"/>
      <c r="P246" s="134"/>
      <c r="Q246" s="134"/>
      <c r="R246" s="134"/>
      <c r="S246" s="134"/>
      <c r="T246" s="135"/>
      <c r="AR246" s="136"/>
      <c r="AT246" s="136"/>
      <c r="AU246" s="136"/>
      <c r="AY246" s="13"/>
      <c r="BE246" s="137"/>
      <c r="BF246" s="137"/>
      <c r="BG246" s="137"/>
      <c r="BH246" s="137"/>
      <c r="BI246" s="137"/>
      <c r="BJ246" s="13"/>
      <c r="BK246" s="137"/>
      <c r="BL246" s="13"/>
      <c r="BM246" s="136"/>
    </row>
    <row r="247" spans="2:65" s="11" customFormat="1" ht="26" customHeight="1">
      <c r="B247" s="116"/>
      <c r="D247" s="117" t="s">
        <v>66</v>
      </c>
      <c r="E247" s="118" t="s">
        <v>296</v>
      </c>
      <c r="F247" s="118" t="s">
        <v>297</v>
      </c>
      <c r="J247" s="224">
        <f>SUM(J248)</f>
        <v>0</v>
      </c>
      <c r="L247" s="116"/>
      <c r="M247" s="119"/>
      <c r="P247" s="120"/>
      <c r="R247" s="120"/>
      <c r="T247" s="121"/>
      <c r="AR247" s="117" t="s">
        <v>74</v>
      </c>
      <c r="AT247" s="122" t="s">
        <v>66</v>
      </c>
      <c r="AU247" s="122" t="s">
        <v>67</v>
      </c>
      <c r="AY247" s="117" t="s">
        <v>102</v>
      </c>
      <c r="BK247" s="123">
        <f>BK248</f>
        <v>0</v>
      </c>
    </row>
    <row r="248" spans="2:65" s="1" customFormat="1" ht="16.5" customHeight="1">
      <c r="B248" s="124"/>
      <c r="C248" s="125">
        <v>90</v>
      </c>
      <c r="D248" s="125" t="s">
        <v>103</v>
      </c>
      <c r="E248" s="126" t="s">
        <v>292</v>
      </c>
      <c r="F248" s="127" t="s">
        <v>299</v>
      </c>
      <c r="G248" s="128" t="s">
        <v>300</v>
      </c>
      <c r="H248" s="129">
        <v>1</v>
      </c>
      <c r="I248" s="130"/>
      <c r="J248" s="130">
        <f>ROUND(I248*H248,2)</f>
        <v>0</v>
      </c>
      <c r="K248" s="131"/>
      <c r="L248" s="25"/>
      <c r="M248" s="132"/>
      <c r="N248" s="133"/>
      <c r="O248" s="134"/>
      <c r="P248" s="134"/>
      <c r="Q248" s="134"/>
      <c r="R248" s="134"/>
      <c r="S248" s="134"/>
      <c r="T248" s="135"/>
      <c r="AR248" s="136" t="s">
        <v>105</v>
      </c>
      <c r="AT248" s="136" t="s">
        <v>103</v>
      </c>
      <c r="AU248" s="136" t="s">
        <v>74</v>
      </c>
      <c r="AY248" s="13" t="s">
        <v>102</v>
      </c>
      <c r="BE248" s="137">
        <f>IF(N248="základná",J248,0)</f>
        <v>0</v>
      </c>
      <c r="BF248" s="137">
        <f>IF(N248="znížená",J248,0)</f>
        <v>0</v>
      </c>
      <c r="BG248" s="137">
        <f>IF(N248="zákl. prenesená",J248,0)</f>
        <v>0</v>
      </c>
      <c r="BH248" s="137">
        <f>IF(N248="zníž. prenesená",J248,0)</f>
        <v>0</v>
      </c>
      <c r="BI248" s="137">
        <f>IF(N248="nulová",J248,0)</f>
        <v>0</v>
      </c>
      <c r="BJ248" s="13" t="s">
        <v>106</v>
      </c>
      <c r="BK248" s="137">
        <f>ROUND(I248*H248,2)</f>
        <v>0</v>
      </c>
      <c r="BL248" s="13" t="s">
        <v>105</v>
      </c>
      <c r="BM248" s="136" t="s">
        <v>301</v>
      </c>
    </row>
    <row r="249" spans="2:65" s="11" customFormat="1" ht="26" customHeight="1">
      <c r="B249" s="116"/>
      <c r="D249" s="117" t="s">
        <v>66</v>
      </c>
      <c r="E249" s="118" t="s">
        <v>340</v>
      </c>
      <c r="F249" s="118" t="s">
        <v>303</v>
      </c>
      <c r="J249" s="224">
        <f>SUM(J250:J262)</f>
        <v>0</v>
      </c>
      <c r="L249" s="116"/>
      <c r="M249" s="119"/>
      <c r="P249" s="120"/>
      <c r="R249" s="120"/>
      <c r="T249" s="121"/>
      <c r="AR249" s="117" t="s">
        <v>74</v>
      </c>
      <c r="AT249" s="122" t="s">
        <v>66</v>
      </c>
      <c r="AU249" s="122" t="s">
        <v>67</v>
      </c>
      <c r="AY249" s="117" t="s">
        <v>102</v>
      </c>
      <c r="BK249" s="123">
        <f>SUM(BK250:BK262)</f>
        <v>0</v>
      </c>
    </row>
    <row r="250" spans="2:65" s="1" customFormat="1" ht="24.25" customHeight="1">
      <c r="B250" s="124"/>
      <c r="C250" s="125">
        <v>91</v>
      </c>
      <c r="D250" s="125" t="s">
        <v>103</v>
      </c>
      <c r="E250" s="126" t="s">
        <v>294</v>
      </c>
      <c r="F250" s="127" t="s">
        <v>305</v>
      </c>
      <c r="G250" s="128" t="s">
        <v>128</v>
      </c>
      <c r="H250" s="129">
        <v>520</v>
      </c>
      <c r="I250" s="130"/>
      <c r="J250" s="130">
        <f t="shared" ref="J250:J262" si="99">ROUND(I250*H250,2)</f>
        <v>0</v>
      </c>
      <c r="K250" s="131"/>
      <c r="L250" s="25"/>
      <c r="M250" s="132"/>
      <c r="N250" s="133"/>
      <c r="O250" s="134"/>
      <c r="P250" s="134"/>
      <c r="Q250" s="134"/>
      <c r="R250" s="134"/>
      <c r="S250" s="134"/>
      <c r="T250" s="135"/>
      <c r="AR250" s="136" t="s">
        <v>105</v>
      </c>
      <c r="AT250" s="136" t="s">
        <v>103</v>
      </c>
      <c r="AU250" s="136" t="s">
        <v>74</v>
      </c>
      <c r="AY250" s="13" t="s">
        <v>102</v>
      </c>
      <c r="BE250" s="137">
        <f t="shared" ref="BE250:BE262" si="100">IF(N250="základná",J250,0)</f>
        <v>0</v>
      </c>
      <c r="BF250" s="137">
        <f t="shared" ref="BF250:BF262" si="101">IF(N250="znížená",J250,0)</f>
        <v>0</v>
      </c>
      <c r="BG250" s="137">
        <f t="shared" ref="BG250:BG262" si="102">IF(N250="zákl. prenesená",J250,0)</f>
        <v>0</v>
      </c>
      <c r="BH250" s="137">
        <f t="shared" ref="BH250:BH262" si="103">IF(N250="zníž. prenesená",J250,0)</f>
        <v>0</v>
      </c>
      <c r="BI250" s="137">
        <f t="shared" ref="BI250:BI262" si="104">IF(N250="nulová",J250,0)</f>
        <v>0</v>
      </c>
      <c r="BJ250" s="13" t="s">
        <v>106</v>
      </c>
      <c r="BK250" s="137">
        <f t="shared" ref="BK250:BK262" si="105">ROUND(I250*H250,2)</f>
        <v>0</v>
      </c>
      <c r="BL250" s="13" t="s">
        <v>105</v>
      </c>
      <c r="BM250" s="136" t="s">
        <v>306</v>
      </c>
    </row>
    <row r="251" spans="2:65" s="1" customFormat="1" ht="19.5" customHeight="1">
      <c r="B251" s="124"/>
      <c r="C251" s="125">
        <v>92</v>
      </c>
      <c r="D251" s="125" t="s">
        <v>103</v>
      </c>
      <c r="E251" s="126" t="s">
        <v>304</v>
      </c>
      <c r="F251" s="127" t="s">
        <v>308</v>
      </c>
      <c r="G251" s="128" t="s">
        <v>309</v>
      </c>
      <c r="H251" s="129">
        <v>1</v>
      </c>
      <c r="I251" s="130"/>
      <c r="J251" s="130">
        <f t="shared" si="99"/>
        <v>0</v>
      </c>
      <c r="K251" s="131"/>
      <c r="L251" s="25"/>
      <c r="M251" s="132"/>
      <c r="N251" s="133"/>
      <c r="O251" s="134"/>
      <c r="P251" s="134"/>
      <c r="Q251" s="134"/>
      <c r="R251" s="134"/>
      <c r="S251" s="134"/>
      <c r="T251" s="135"/>
      <c r="AR251" s="136" t="s">
        <v>105</v>
      </c>
      <c r="AT251" s="136" t="s">
        <v>103</v>
      </c>
      <c r="AU251" s="136" t="s">
        <v>74</v>
      </c>
      <c r="AY251" s="13" t="s">
        <v>102</v>
      </c>
      <c r="BE251" s="137">
        <f t="shared" si="100"/>
        <v>0</v>
      </c>
      <c r="BF251" s="137">
        <f t="shared" si="101"/>
        <v>0</v>
      </c>
      <c r="BG251" s="137">
        <f t="shared" si="102"/>
        <v>0</v>
      </c>
      <c r="BH251" s="137">
        <f t="shared" si="103"/>
        <v>0</v>
      </c>
      <c r="BI251" s="137">
        <f t="shared" si="104"/>
        <v>0</v>
      </c>
      <c r="BJ251" s="13" t="s">
        <v>106</v>
      </c>
      <c r="BK251" s="137">
        <f t="shared" si="105"/>
        <v>0</v>
      </c>
      <c r="BL251" s="13" t="s">
        <v>105</v>
      </c>
      <c r="BM251" s="136" t="s">
        <v>310</v>
      </c>
    </row>
    <row r="252" spans="2:65" s="1" customFormat="1" ht="26.25" customHeight="1">
      <c r="B252" s="124"/>
      <c r="C252" s="125">
        <v>93</v>
      </c>
      <c r="D252" s="125" t="s">
        <v>103</v>
      </c>
      <c r="E252" s="126" t="s">
        <v>307</v>
      </c>
      <c r="F252" s="127" t="s">
        <v>437</v>
      </c>
      <c r="G252" s="128" t="s">
        <v>218</v>
      </c>
      <c r="H252" s="129">
        <v>600</v>
      </c>
      <c r="I252" s="130"/>
      <c r="J252" s="130">
        <f t="shared" si="99"/>
        <v>0</v>
      </c>
      <c r="K252" s="131"/>
      <c r="L252" s="25"/>
      <c r="M252" s="132"/>
      <c r="N252" s="133"/>
      <c r="O252" s="134"/>
      <c r="P252" s="134"/>
      <c r="Q252" s="134"/>
      <c r="R252" s="134"/>
      <c r="S252" s="134"/>
      <c r="T252" s="135"/>
      <c r="AR252" s="136" t="s">
        <v>105</v>
      </c>
      <c r="AT252" s="136" t="s">
        <v>103</v>
      </c>
      <c r="AU252" s="136" t="s">
        <v>74</v>
      </c>
      <c r="AY252" s="13" t="s">
        <v>102</v>
      </c>
      <c r="BE252" s="137">
        <f t="shared" si="100"/>
        <v>0</v>
      </c>
      <c r="BF252" s="137">
        <f t="shared" si="101"/>
        <v>0</v>
      </c>
      <c r="BG252" s="137">
        <f t="shared" si="102"/>
        <v>0</v>
      </c>
      <c r="BH252" s="137">
        <f t="shared" si="103"/>
        <v>0</v>
      </c>
      <c r="BI252" s="137">
        <f t="shared" si="104"/>
        <v>0</v>
      </c>
      <c r="BJ252" s="13" t="s">
        <v>106</v>
      </c>
      <c r="BK252" s="137">
        <f t="shared" si="105"/>
        <v>0</v>
      </c>
      <c r="BL252" s="13" t="s">
        <v>105</v>
      </c>
      <c r="BM252" s="136" t="s">
        <v>312</v>
      </c>
    </row>
    <row r="253" spans="2:65" s="1" customFormat="1" ht="16.5" customHeight="1">
      <c r="B253" s="124"/>
      <c r="C253" s="125">
        <v>94</v>
      </c>
      <c r="D253" s="125" t="s">
        <v>103</v>
      </c>
      <c r="E253" s="126" t="s">
        <v>311</v>
      </c>
      <c r="F253" s="127" t="s">
        <v>438</v>
      </c>
      <c r="G253" s="128" t="s">
        <v>218</v>
      </c>
      <c r="H253" s="129">
        <v>300</v>
      </c>
      <c r="I253" s="130"/>
      <c r="J253" s="130">
        <f t="shared" si="99"/>
        <v>0</v>
      </c>
      <c r="K253" s="131"/>
      <c r="L253" s="25"/>
      <c r="M253" s="132"/>
      <c r="N253" s="133"/>
      <c r="O253" s="134"/>
      <c r="P253" s="134"/>
      <c r="Q253" s="134"/>
      <c r="R253" s="134"/>
      <c r="S253" s="134"/>
      <c r="T253" s="135"/>
      <c r="AR253" s="136" t="s">
        <v>105</v>
      </c>
      <c r="AT253" s="136" t="s">
        <v>103</v>
      </c>
      <c r="AU253" s="136" t="s">
        <v>74</v>
      </c>
      <c r="AY253" s="13" t="s">
        <v>102</v>
      </c>
      <c r="BE253" s="137">
        <f t="shared" si="100"/>
        <v>0</v>
      </c>
      <c r="BF253" s="137">
        <f t="shared" si="101"/>
        <v>0</v>
      </c>
      <c r="BG253" s="137">
        <f t="shared" si="102"/>
        <v>0</v>
      </c>
      <c r="BH253" s="137">
        <f t="shared" si="103"/>
        <v>0</v>
      </c>
      <c r="BI253" s="137">
        <f t="shared" si="104"/>
        <v>0</v>
      </c>
      <c r="BJ253" s="13" t="s">
        <v>106</v>
      </c>
      <c r="BK253" s="137">
        <f t="shared" si="105"/>
        <v>0</v>
      </c>
      <c r="BL253" s="13" t="s">
        <v>105</v>
      </c>
      <c r="BM253" s="136" t="s">
        <v>314</v>
      </c>
    </row>
    <row r="254" spans="2:65" s="1" customFormat="1" ht="16.5" customHeight="1">
      <c r="B254" s="124"/>
      <c r="C254" s="125">
        <v>95</v>
      </c>
      <c r="D254" s="125" t="s">
        <v>103</v>
      </c>
      <c r="E254" s="126" t="s">
        <v>313</v>
      </c>
      <c r="F254" s="127" t="s">
        <v>439</v>
      </c>
      <c r="G254" s="128" t="s">
        <v>218</v>
      </c>
      <c r="H254" s="129">
        <v>400</v>
      </c>
      <c r="I254" s="130"/>
      <c r="J254" s="130">
        <f t="shared" si="99"/>
        <v>0</v>
      </c>
      <c r="K254" s="131"/>
      <c r="L254" s="25"/>
      <c r="M254" s="132"/>
      <c r="N254" s="133"/>
      <c r="O254" s="134"/>
      <c r="P254" s="134"/>
      <c r="Q254" s="134"/>
      <c r="R254" s="134"/>
      <c r="S254" s="134"/>
      <c r="T254" s="135"/>
      <c r="AR254" s="136" t="s">
        <v>105</v>
      </c>
      <c r="AT254" s="136" t="s">
        <v>103</v>
      </c>
      <c r="AU254" s="136" t="s">
        <v>74</v>
      </c>
      <c r="AY254" s="13" t="s">
        <v>102</v>
      </c>
      <c r="BE254" s="137">
        <f t="shared" si="100"/>
        <v>0</v>
      </c>
      <c r="BF254" s="137">
        <f t="shared" si="101"/>
        <v>0</v>
      </c>
      <c r="BG254" s="137">
        <f t="shared" si="102"/>
        <v>0</v>
      </c>
      <c r="BH254" s="137">
        <f t="shared" si="103"/>
        <v>0</v>
      </c>
      <c r="BI254" s="137">
        <f t="shared" si="104"/>
        <v>0</v>
      </c>
      <c r="BJ254" s="13" t="s">
        <v>106</v>
      </c>
      <c r="BK254" s="137">
        <f t="shared" si="105"/>
        <v>0</v>
      </c>
      <c r="BL254" s="13" t="s">
        <v>105</v>
      </c>
      <c r="BM254" s="136" t="s">
        <v>316</v>
      </c>
    </row>
    <row r="255" spans="2:65" s="1" customFormat="1" ht="16.5" customHeight="1">
      <c r="B255" s="124"/>
      <c r="C255" s="125">
        <v>96</v>
      </c>
      <c r="D255" s="125" t="s">
        <v>103</v>
      </c>
      <c r="E255" s="126" t="s">
        <v>315</v>
      </c>
      <c r="F255" s="127" t="s">
        <v>318</v>
      </c>
      <c r="G255" s="128" t="s">
        <v>218</v>
      </c>
      <c r="H255" s="129">
        <v>600</v>
      </c>
      <c r="I255" s="130"/>
      <c r="J255" s="130">
        <f t="shared" si="99"/>
        <v>0</v>
      </c>
      <c r="K255" s="131"/>
      <c r="L255" s="25"/>
      <c r="M255" s="132"/>
      <c r="N255" s="133"/>
      <c r="O255" s="134"/>
      <c r="P255" s="134"/>
      <c r="Q255" s="134"/>
      <c r="R255" s="134"/>
      <c r="S255" s="134"/>
      <c r="T255" s="135"/>
      <c r="AR255" s="136" t="s">
        <v>105</v>
      </c>
      <c r="AT255" s="136" t="s">
        <v>103</v>
      </c>
      <c r="AU255" s="136" t="s">
        <v>74</v>
      </c>
      <c r="AY255" s="13" t="s">
        <v>102</v>
      </c>
      <c r="BE255" s="137">
        <f t="shared" si="100"/>
        <v>0</v>
      </c>
      <c r="BF255" s="137">
        <f t="shared" si="101"/>
        <v>0</v>
      </c>
      <c r="BG255" s="137">
        <f t="shared" si="102"/>
        <v>0</v>
      </c>
      <c r="BH255" s="137">
        <f t="shared" si="103"/>
        <v>0</v>
      </c>
      <c r="BI255" s="137">
        <f t="shared" si="104"/>
        <v>0</v>
      </c>
      <c r="BJ255" s="13" t="s">
        <v>106</v>
      </c>
      <c r="BK255" s="137">
        <f t="shared" si="105"/>
        <v>0</v>
      </c>
      <c r="BL255" s="13" t="s">
        <v>105</v>
      </c>
      <c r="BM255" s="136" t="s">
        <v>319</v>
      </c>
    </row>
    <row r="256" spans="2:65" s="1" customFormat="1" ht="16.5" customHeight="1">
      <c r="B256" s="124"/>
      <c r="C256" s="125">
        <v>97</v>
      </c>
      <c r="D256" s="125" t="s">
        <v>103</v>
      </c>
      <c r="E256" s="126" t="s">
        <v>317</v>
      </c>
      <c r="F256" s="127" t="s">
        <v>321</v>
      </c>
      <c r="G256" s="128" t="s">
        <v>218</v>
      </c>
      <c r="H256" s="129">
        <v>300</v>
      </c>
      <c r="I256" s="130"/>
      <c r="J256" s="130">
        <f t="shared" si="99"/>
        <v>0</v>
      </c>
      <c r="K256" s="131"/>
      <c r="L256" s="25"/>
      <c r="M256" s="132"/>
      <c r="N256" s="133"/>
      <c r="O256" s="134"/>
      <c r="P256" s="134"/>
      <c r="Q256" s="134"/>
      <c r="R256" s="134"/>
      <c r="S256" s="134"/>
      <c r="T256" s="135"/>
      <c r="AR256" s="136" t="s">
        <v>105</v>
      </c>
      <c r="AT256" s="136" t="s">
        <v>103</v>
      </c>
      <c r="AU256" s="136" t="s">
        <v>74</v>
      </c>
      <c r="AY256" s="13" t="s">
        <v>102</v>
      </c>
      <c r="BE256" s="137">
        <f t="shared" si="100"/>
        <v>0</v>
      </c>
      <c r="BF256" s="137">
        <f t="shared" si="101"/>
        <v>0</v>
      </c>
      <c r="BG256" s="137">
        <f t="shared" si="102"/>
        <v>0</v>
      </c>
      <c r="BH256" s="137">
        <f t="shared" si="103"/>
        <v>0</v>
      </c>
      <c r="BI256" s="137">
        <f t="shared" si="104"/>
        <v>0</v>
      </c>
      <c r="BJ256" s="13" t="s">
        <v>106</v>
      </c>
      <c r="BK256" s="137">
        <f t="shared" si="105"/>
        <v>0</v>
      </c>
      <c r="BL256" s="13" t="s">
        <v>105</v>
      </c>
      <c r="BM256" s="136" t="s">
        <v>322</v>
      </c>
    </row>
    <row r="257" spans="2:65" s="1" customFormat="1" ht="16.5" customHeight="1">
      <c r="B257" s="124"/>
      <c r="C257" s="125">
        <v>98</v>
      </c>
      <c r="D257" s="125" t="s">
        <v>103</v>
      </c>
      <c r="E257" s="126" t="s">
        <v>320</v>
      </c>
      <c r="F257" s="127" t="s">
        <v>324</v>
      </c>
      <c r="G257" s="128" t="s">
        <v>218</v>
      </c>
      <c r="H257" s="129">
        <v>100</v>
      </c>
      <c r="I257" s="130"/>
      <c r="J257" s="130">
        <f t="shared" si="99"/>
        <v>0</v>
      </c>
      <c r="K257" s="131"/>
      <c r="L257" s="25"/>
      <c r="M257" s="132"/>
      <c r="N257" s="133"/>
      <c r="O257" s="134"/>
      <c r="P257" s="134"/>
      <c r="Q257" s="134"/>
      <c r="R257" s="134"/>
      <c r="S257" s="134"/>
      <c r="T257" s="135"/>
      <c r="AR257" s="136" t="s">
        <v>105</v>
      </c>
      <c r="AT257" s="136" t="s">
        <v>103</v>
      </c>
      <c r="AU257" s="136" t="s">
        <v>74</v>
      </c>
      <c r="AY257" s="13" t="s">
        <v>102</v>
      </c>
      <c r="BE257" s="137">
        <f t="shared" si="100"/>
        <v>0</v>
      </c>
      <c r="BF257" s="137">
        <f t="shared" si="101"/>
        <v>0</v>
      </c>
      <c r="BG257" s="137">
        <f t="shared" si="102"/>
        <v>0</v>
      </c>
      <c r="BH257" s="137">
        <f t="shared" si="103"/>
        <v>0</v>
      </c>
      <c r="BI257" s="137">
        <f t="shared" si="104"/>
        <v>0</v>
      </c>
      <c r="BJ257" s="13" t="s">
        <v>106</v>
      </c>
      <c r="BK257" s="137">
        <f t="shared" si="105"/>
        <v>0</v>
      </c>
      <c r="BL257" s="13" t="s">
        <v>105</v>
      </c>
      <c r="BM257" s="136" t="s">
        <v>325</v>
      </c>
    </row>
    <row r="258" spans="2:65" s="1" customFormat="1" ht="16.5" customHeight="1">
      <c r="B258" s="124"/>
      <c r="C258" s="125">
        <v>99</v>
      </c>
      <c r="D258" s="125" t="s">
        <v>103</v>
      </c>
      <c r="E258" s="126" t="s">
        <v>323</v>
      </c>
      <c r="F258" s="127" t="s">
        <v>327</v>
      </c>
      <c r="G258" s="128" t="s">
        <v>218</v>
      </c>
      <c r="H258" s="129">
        <v>45</v>
      </c>
      <c r="I258" s="130"/>
      <c r="J258" s="130">
        <f t="shared" si="99"/>
        <v>0</v>
      </c>
      <c r="K258" s="131"/>
      <c r="L258" s="25"/>
      <c r="M258" s="132"/>
      <c r="N258" s="133"/>
      <c r="O258" s="134"/>
      <c r="P258" s="134"/>
      <c r="Q258" s="134"/>
      <c r="R258" s="134"/>
      <c r="S258" s="134"/>
      <c r="T258" s="135"/>
      <c r="AR258" s="136" t="s">
        <v>105</v>
      </c>
      <c r="AT258" s="136" t="s">
        <v>103</v>
      </c>
      <c r="AU258" s="136" t="s">
        <v>74</v>
      </c>
      <c r="AY258" s="13" t="s">
        <v>102</v>
      </c>
      <c r="BE258" s="137">
        <f t="shared" si="100"/>
        <v>0</v>
      </c>
      <c r="BF258" s="137">
        <f t="shared" si="101"/>
        <v>0</v>
      </c>
      <c r="BG258" s="137">
        <f t="shared" si="102"/>
        <v>0</v>
      </c>
      <c r="BH258" s="137">
        <f t="shared" si="103"/>
        <v>0</v>
      </c>
      <c r="BI258" s="137">
        <f t="shared" si="104"/>
        <v>0</v>
      </c>
      <c r="BJ258" s="13" t="s">
        <v>106</v>
      </c>
      <c r="BK258" s="137">
        <f t="shared" si="105"/>
        <v>0</v>
      </c>
      <c r="BL258" s="13" t="s">
        <v>105</v>
      </c>
      <c r="BM258" s="136" t="s">
        <v>328</v>
      </c>
    </row>
    <row r="259" spans="2:65" s="1" customFormat="1" ht="26">
      <c r="B259" s="124"/>
      <c r="C259" s="125">
        <v>100</v>
      </c>
      <c r="D259" s="125" t="s">
        <v>103</v>
      </c>
      <c r="E259" s="126" t="s">
        <v>326</v>
      </c>
      <c r="F259" s="127" t="s">
        <v>440</v>
      </c>
      <c r="G259" s="128" t="s">
        <v>218</v>
      </c>
      <c r="H259" s="129">
        <v>400</v>
      </c>
      <c r="I259" s="130"/>
      <c r="J259" s="130">
        <f t="shared" si="99"/>
        <v>0</v>
      </c>
      <c r="K259" s="131"/>
      <c r="L259" s="25"/>
      <c r="M259" s="132"/>
      <c r="N259" s="133"/>
      <c r="O259" s="134"/>
      <c r="P259" s="134"/>
      <c r="Q259" s="134"/>
      <c r="R259" s="134"/>
      <c r="S259" s="134"/>
      <c r="T259" s="135"/>
      <c r="AR259" s="136" t="s">
        <v>105</v>
      </c>
      <c r="AT259" s="136" t="s">
        <v>103</v>
      </c>
      <c r="AU259" s="136" t="s">
        <v>74</v>
      </c>
      <c r="AY259" s="13" t="s">
        <v>102</v>
      </c>
      <c r="BE259" s="137">
        <f t="shared" si="100"/>
        <v>0</v>
      </c>
      <c r="BF259" s="137">
        <f t="shared" si="101"/>
        <v>0</v>
      </c>
      <c r="BG259" s="137">
        <f t="shared" si="102"/>
        <v>0</v>
      </c>
      <c r="BH259" s="137">
        <f t="shared" si="103"/>
        <v>0</v>
      </c>
      <c r="BI259" s="137">
        <f t="shared" si="104"/>
        <v>0</v>
      </c>
      <c r="BJ259" s="13" t="s">
        <v>106</v>
      </c>
      <c r="BK259" s="137">
        <f t="shared" si="105"/>
        <v>0</v>
      </c>
      <c r="BL259" s="13" t="s">
        <v>105</v>
      </c>
      <c r="BM259" s="136" t="s">
        <v>330</v>
      </c>
    </row>
    <row r="260" spans="2:65" s="1" customFormat="1" ht="16.5" customHeight="1">
      <c r="B260" s="124"/>
      <c r="C260" s="125">
        <v>101</v>
      </c>
      <c r="D260" s="125" t="s">
        <v>103</v>
      </c>
      <c r="E260" s="126" t="s">
        <v>329</v>
      </c>
      <c r="F260" s="127" t="s">
        <v>332</v>
      </c>
      <c r="G260" s="128" t="s">
        <v>128</v>
      </c>
      <c r="H260" s="129">
        <v>350</v>
      </c>
      <c r="I260" s="130"/>
      <c r="J260" s="130">
        <f t="shared" si="99"/>
        <v>0</v>
      </c>
      <c r="K260" s="131"/>
      <c r="L260" s="25"/>
      <c r="M260" s="132"/>
      <c r="N260" s="133"/>
      <c r="O260" s="134"/>
      <c r="P260" s="134"/>
      <c r="Q260" s="134"/>
      <c r="R260" s="134"/>
      <c r="S260" s="134"/>
      <c r="T260" s="135"/>
      <c r="AR260" s="136" t="s">
        <v>105</v>
      </c>
      <c r="AT260" s="136" t="s">
        <v>103</v>
      </c>
      <c r="AU260" s="136" t="s">
        <v>74</v>
      </c>
      <c r="AY260" s="13" t="s">
        <v>102</v>
      </c>
      <c r="BE260" s="137">
        <f t="shared" si="100"/>
        <v>0</v>
      </c>
      <c r="BF260" s="137">
        <f t="shared" si="101"/>
        <v>0</v>
      </c>
      <c r="BG260" s="137">
        <f t="shared" si="102"/>
        <v>0</v>
      </c>
      <c r="BH260" s="137">
        <f t="shared" si="103"/>
        <v>0</v>
      </c>
      <c r="BI260" s="137">
        <f t="shared" si="104"/>
        <v>0</v>
      </c>
      <c r="BJ260" s="13" t="s">
        <v>106</v>
      </c>
      <c r="BK260" s="137">
        <f t="shared" si="105"/>
        <v>0</v>
      </c>
      <c r="BL260" s="13" t="s">
        <v>105</v>
      </c>
      <c r="BM260" s="136" t="s">
        <v>333</v>
      </c>
    </row>
    <row r="261" spans="2:65" s="1" customFormat="1" ht="16.5" customHeight="1">
      <c r="B261" s="124"/>
      <c r="C261" s="125">
        <v>102</v>
      </c>
      <c r="D261" s="125" t="s">
        <v>103</v>
      </c>
      <c r="E261" s="126" t="s">
        <v>331</v>
      </c>
      <c r="F261" s="127" t="s">
        <v>335</v>
      </c>
      <c r="G261" s="128" t="s">
        <v>218</v>
      </c>
      <c r="H261" s="129">
        <v>28</v>
      </c>
      <c r="I261" s="130"/>
      <c r="J261" s="130">
        <f t="shared" si="99"/>
        <v>0</v>
      </c>
      <c r="K261" s="131"/>
      <c r="L261" s="25"/>
      <c r="M261" s="132"/>
      <c r="N261" s="133"/>
      <c r="O261" s="134"/>
      <c r="P261" s="134"/>
      <c r="Q261" s="134"/>
      <c r="R261" s="134"/>
      <c r="S261" s="134"/>
      <c r="T261" s="135"/>
      <c r="AR261" s="136" t="s">
        <v>105</v>
      </c>
      <c r="AT261" s="136" t="s">
        <v>103</v>
      </c>
      <c r="AU261" s="136" t="s">
        <v>74</v>
      </c>
      <c r="AY261" s="13" t="s">
        <v>102</v>
      </c>
      <c r="BE261" s="137">
        <f t="shared" si="100"/>
        <v>0</v>
      </c>
      <c r="BF261" s="137">
        <f t="shared" si="101"/>
        <v>0</v>
      </c>
      <c r="BG261" s="137">
        <f t="shared" si="102"/>
        <v>0</v>
      </c>
      <c r="BH261" s="137">
        <f t="shared" si="103"/>
        <v>0</v>
      </c>
      <c r="BI261" s="137">
        <f t="shared" si="104"/>
        <v>0</v>
      </c>
      <c r="BJ261" s="13" t="s">
        <v>106</v>
      </c>
      <c r="BK261" s="137">
        <f t="shared" si="105"/>
        <v>0</v>
      </c>
      <c r="BL261" s="13" t="s">
        <v>105</v>
      </c>
      <c r="BM261" s="136" t="s">
        <v>336</v>
      </c>
    </row>
    <row r="262" spans="2:65" s="1" customFormat="1" ht="24.25" customHeight="1">
      <c r="B262" s="124"/>
      <c r="C262" s="125">
        <v>103</v>
      </c>
      <c r="D262" s="125" t="s">
        <v>103</v>
      </c>
      <c r="E262" s="126" t="s">
        <v>334</v>
      </c>
      <c r="F262" s="127" t="s">
        <v>338</v>
      </c>
      <c r="G262" s="128" t="s">
        <v>218</v>
      </c>
      <c r="H262" s="129">
        <v>9</v>
      </c>
      <c r="I262" s="130"/>
      <c r="J262" s="130">
        <f t="shared" si="99"/>
        <v>0</v>
      </c>
      <c r="K262" s="131"/>
      <c r="L262" s="25"/>
      <c r="M262" s="132"/>
      <c r="N262" s="133"/>
      <c r="O262" s="134"/>
      <c r="P262" s="134"/>
      <c r="Q262" s="134"/>
      <c r="R262" s="134"/>
      <c r="S262" s="134"/>
      <c r="T262" s="135"/>
      <c r="AR262" s="136" t="s">
        <v>105</v>
      </c>
      <c r="AT262" s="136" t="s">
        <v>103</v>
      </c>
      <c r="AU262" s="136" t="s">
        <v>74</v>
      </c>
      <c r="AY262" s="13" t="s">
        <v>102</v>
      </c>
      <c r="BE262" s="137">
        <f t="shared" si="100"/>
        <v>0</v>
      </c>
      <c r="BF262" s="137">
        <f t="shared" si="101"/>
        <v>0</v>
      </c>
      <c r="BG262" s="137">
        <f t="shared" si="102"/>
        <v>0</v>
      </c>
      <c r="BH262" s="137">
        <f t="shared" si="103"/>
        <v>0</v>
      </c>
      <c r="BI262" s="137">
        <f t="shared" si="104"/>
        <v>0</v>
      </c>
      <c r="BJ262" s="13" t="s">
        <v>106</v>
      </c>
      <c r="BK262" s="137">
        <f t="shared" si="105"/>
        <v>0</v>
      </c>
      <c r="BL262" s="13" t="s">
        <v>105</v>
      </c>
      <c r="BM262" s="136" t="s">
        <v>339</v>
      </c>
    </row>
    <row r="263" spans="2:65" s="1" customFormat="1" ht="24.25" customHeight="1">
      <c r="B263" s="124"/>
      <c r="C263" s="11"/>
      <c r="D263" s="117" t="s">
        <v>66</v>
      </c>
      <c r="E263" s="118" t="s">
        <v>387</v>
      </c>
      <c r="F263" s="118" t="s">
        <v>393</v>
      </c>
      <c r="G263" s="11"/>
      <c r="H263" s="11"/>
      <c r="I263" s="11"/>
      <c r="J263" s="224">
        <f>SUM(J264:K282)</f>
        <v>0</v>
      </c>
      <c r="K263" s="196"/>
      <c r="L263" s="25"/>
      <c r="M263" s="132"/>
      <c r="N263" s="133"/>
      <c r="O263" s="134"/>
      <c r="P263" s="134"/>
      <c r="Q263" s="134"/>
      <c r="R263" s="134"/>
      <c r="S263" s="134"/>
      <c r="T263" s="135"/>
      <c r="AR263" s="136"/>
      <c r="AT263" s="136"/>
      <c r="AU263" s="136"/>
      <c r="AY263" s="13"/>
      <c r="BE263" s="137"/>
      <c r="BF263" s="137"/>
      <c r="BG263" s="137"/>
      <c r="BH263" s="137"/>
      <c r="BI263" s="137"/>
      <c r="BJ263" s="13"/>
      <c r="BK263" s="137"/>
      <c r="BL263" s="13"/>
      <c r="BM263" s="136"/>
    </row>
    <row r="264" spans="2:65" s="1" customFormat="1" ht="18.75" customHeight="1">
      <c r="B264" s="124"/>
      <c r="C264" s="125">
        <v>104</v>
      </c>
      <c r="D264" s="125" t="s">
        <v>103</v>
      </c>
      <c r="E264" s="126" t="s">
        <v>337</v>
      </c>
      <c r="F264" s="206" t="s">
        <v>368</v>
      </c>
      <c r="G264" s="128" t="s">
        <v>218</v>
      </c>
      <c r="H264" s="129">
        <v>1</v>
      </c>
      <c r="I264" s="130"/>
      <c r="J264" s="130">
        <f t="shared" ref="J264" si="106">ROUND(I264*H264,2)</f>
        <v>0</v>
      </c>
      <c r="K264" s="196"/>
      <c r="L264" s="25"/>
      <c r="M264" s="132"/>
      <c r="N264" s="133"/>
      <c r="O264" s="134"/>
      <c r="P264" s="134"/>
      <c r="Q264" s="134"/>
      <c r="R264" s="134"/>
      <c r="S264" s="134"/>
      <c r="T264" s="135"/>
      <c r="AR264" s="136"/>
      <c r="AT264" s="136"/>
      <c r="AU264" s="136"/>
      <c r="AY264" s="13"/>
      <c r="BE264" s="137"/>
      <c r="BF264" s="137"/>
      <c r="BG264" s="137"/>
      <c r="BH264" s="137"/>
      <c r="BI264" s="137"/>
      <c r="BJ264" s="13"/>
      <c r="BK264" s="137"/>
      <c r="BL264" s="13"/>
      <c r="BM264" s="136"/>
    </row>
    <row r="265" spans="2:65" s="1" customFormat="1" ht="23.25" customHeight="1">
      <c r="B265" s="124"/>
      <c r="C265" s="197"/>
      <c r="D265" s="197"/>
      <c r="E265" s="198"/>
      <c r="F265" s="207" t="s">
        <v>369</v>
      </c>
      <c r="G265" s="199"/>
      <c r="H265" s="200"/>
      <c r="I265" s="201"/>
      <c r="J265" s="201"/>
      <c r="K265" s="196"/>
      <c r="L265" s="25"/>
      <c r="M265" s="132"/>
      <c r="N265" s="133"/>
      <c r="O265" s="134"/>
      <c r="P265" s="134"/>
      <c r="Q265" s="134"/>
      <c r="R265" s="134"/>
      <c r="S265" s="134"/>
      <c r="T265" s="135"/>
      <c r="AR265" s="136"/>
      <c r="AT265" s="136"/>
      <c r="AU265" s="136"/>
      <c r="AY265" s="13"/>
      <c r="BE265" s="137"/>
      <c r="BF265" s="137"/>
      <c r="BG265" s="137"/>
      <c r="BH265" s="137"/>
      <c r="BI265" s="137"/>
      <c r="BJ265" s="13"/>
      <c r="BK265" s="137"/>
      <c r="BL265" s="13"/>
      <c r="BM265" s="136"/>
    </row>
    <row r="266" spans="2:65" s="1" customFormat="1" ht="15.75" customHeight="1">
      <c r="B266" s="124"/>
      <c r="C266" s="197"/>
      <c r="D266" s="197"/>
      <c r="E266" s="198"/>
      <c r="F266" s="202" t="s">
        <v>370</v>
      </c>
      <c r="G266" s="199"/>
      <c r="H266" s="200"/>
      <c r="I266" s="201"/>
      <c r="J266" s="201"/>
      <c r="K266" s="196"/>
      <c r="L266" s="25"/>
      <c r="M266" s="132"/>
      <c r="N266" s="133"/>
      <c r="O266" s="134"/>
      <c r="P266" s="134"/>
      <c r="Q266" s="134"/>
      <c r="R266" s="134"/>
      <c r="S266" s="134"/>
      <c r="T266" s="135"/>
      <c r="AR266" s="136"/>
      <c r="AT266" s="136"/>
      <c r="AU266" s="136"/>
      <c r="AY266" s="13"/>
      <c r="BE266" s="137"/>
      <c r="BF266" s="137"/>
      <c r="BG266" s="137"/>
      <c r="BH266" s="137"/>
      <c r="BI266" s="137"/>
      <c r="BJ266" s="13"/>
      <c r="BK266" s="137"/>
      <c r="BL266" s="13"/>
      <c r="BM266" s="136"/>
    </row>
    <row r="267" spans="2:65" s="1" customFormat="1" ht="14.25" customHeight="1">
      <c r="B267" s="124"/>
      <c r="C267" s="197"/>
      <c r="D267" s="197"/>
      <c r="E267" s="198"/>
      <c r="F267" s="202" t="s">
        <v>371</v>
      </c>
      <c r="G267" s="199"/>
      <c r="H267" s="200"/>
      <c r="I267" s="201"/>
      <c r="J267" s="201"/>
      <c r="K267" s="196"/>
      <c r="L267" s="25"/>
      <c r="M267" s="132"/>
      <c r="N267" s="133"/>
      <c r="O267" s="134"/>
      <c r="P267" s="134"/>
      <c r="Q267" s="134"/>
      <c r="R267" s="134"/>
      <c r="S267" s="134"/>
      <c r="T267" s="135"/>
      <c r="AR267" s="136"/>
      <c r="AT267" s="136"/>
      <c r="AU267" s="136"/>
      <c r="AY267" s="13"/>
      <c r="BE267" s="137"/>
      <c r="BF267" s="137"/>
      <c r="BG267" s="137"/>
      <c r="BH267" s="137"/>
      <c r="BI267" s="137"/>
      <c r="BJ267" s="13"/>
      <c r="BK267" s="137"/>
      <c r="BL267" s="13"/>
      <c r="BM267" s="136"/>
    </row>
    <row r="268" spans="2:65" s="1" customFormat="1" ht="13.5" customHeight="1">
      <c r="B268" s="124"/>
      <c r="C268" s="197"/>
      <c r="D268" s="197"/>
      <c r="E268" s="198"/>
      <c r="F268" s="202" t="s">
        <v>372</v>
      </c>
      <c r="G268" s="199"/>
      <c r="H268" s="200"/>
      <c r="I268" s="201"/>
      <c r="J268" s="201"/>
      <c r="K268" s="196"/>
      <c r="L268" s="25"/>
      <c r="M268" s="132"/>
      <c r="N268" s="133"/>
      <c r="O268" s="134"/>
      <c r="P268" s="134"/>
      <c r="Q268" s="134"/>
      <c r="R268" s="134"/>
      <c r="S268" s="134"/>
      <c r="T268" s="135"/>
      <c r="AR268" s="136"/>
      <c r="AT268" s="136"/>
      <c r="AU268" s="136"/>
      <c r="AY268" s="13"/>
      <c r="BE268" s="137"/>
      <c r="BF268" s="137"/>
      <c r="BG268" s="137"/>
      <c r="BH268" s="137"/>
      <c r="BI268" s="137"/>
      <c r="BJ268" s="13"/>
      <c r="BK268" s="137"/>
      <c r="BL268" s="13"/>
      <c r="BM268" s="136"/>
    </row>
    <row r="269" spans="2:65" s="1" customFormat="1" ht="16.5" customHeight="1">
      <c r="B269" s="124"/>
      <c r="C269" s="197"/>
      <c r="D269" s="197"/>
      <c r="E269" s="198"/>
      <c r="F269" s="202" t="s">
        <v>373</v>
      </c>
      <c r="G269" s="199"/>
      <c r="H269" s="200"/>
      <c r="I269" s="201"/>
      <c r="J269" s="201"/>
      <c r="K269" s="196"/>
      <c r="L269" s="25"/>
      <c r="M269" s="132"/>
      <c r="N269" s="133"/>
      <c r="O269" s="134"/>
      <c r="P269" s="134"/>
      <c r="Q269" s="134"/>
      <c r="R269" s="134"/>
      <c r="S269" s="134"/>
      <c r="T269" s="135"/>
      <c r="AR269" s="136"/>
      <c r="AT269" s="136"/>
      <c r="AU269" s="136"/>
      <c r="AY269" s="13"/>
      <c r="BE269" s="137"/>
      <c r="BF269" s="137"/>
      <c r="BG269" s="137"/>
      <c r="BH269" s="137"/>
      <c r="BI269" s="137"/>
      <c r="BJ269" s="13"/>
      <c r="BK269" s="137"/>
      <c r="BL269" s="13"/>
      <c r="BM269" s="136"/>
    </row>
    <row r="270" spans="2:65" s="1" customFormat="1" ht="16.5" customHeight="1">
      <c r="B270" s="124"/>
      <c r="C270" s="197"/>
      <c r="D270" s="197"/>
      <c r="E270" s="198"/>
      <c r="F270" s="202" t="s">
        <v>374</v>
      </c>
      <c r="G270" s="199"/>
      <c r="H270" s="200"/>
      <c r="I270" s="201"/>
      <c r="J270" s="201"/>
      <c r="K270" s="196"/>
      <c r="L270" s="25"/>
      <c r="M270" s="132"/>
      <c r="N270" s="133"/>
      <c r="O270" s="134"/>
      <c r="P270" s="134"/>
      <c r="Q270" s="134"/>
      <c r="R270" s="134"/>
      <c r="S270" s="134"/>
      <c r="T270" s="135"/>
      <c r="AR270" s="136"/>
      <c r="AT270" s="136"/>
      <c r="AU270" s="136"/>
      <c r="AY270" s="13"/>
      <c r="BE270" s="137"/>
      <c r="BF270" s="137"/>
      <c r="BG270" s="137"/>
      <c r="BH270" s="137"/>
      <c r="BI270" s="137"/>
      <c r="BJ270" s="13"/>
      <c r="BK270" s="137"/>
      <c r="BL270" s="13"/>
      <c r="BM270" s="136"/>
    </row>
    <row r="271" spans="2:65" s="1" customFormat="1" ht="13.5" customHeight="1">
      <c r="B271" s="124"/>
      <c r="C271" s="197"/>
      <c r="D271" s="197"/>
      <c r="E271" s="198"/>
      <c r="F271" s="202" t="s">
        <v>375</v>
      </c>
      <c r="G271" s="199"/>
      <c r="H271" s="200"/>
      <c r="I271" s="201"/>
      <c r="J271" s="201"/>
      <c r="K271" s="196"/>
      <c r="L271" s="25"/>
      <c r="M271" s="132"/>
      <c r="N271" s="133"/>
      <c r="O271" s="134"/>
      <c r="P271" s="134"/>
      <c r="Q271" s="134"/>
      <c r="R271" s="134"/>
      <c r="S271" s="134"/>
      <c r="T271" s="135"/>
      <c r="AR271" s="136"/>
      <c r="AT271" s="136"/>
      <c r="AU271" s="136"/>
      <c r="AY271" s="13"/>
      <c r="BE271" s="137"/>
      <c r="BF271" s="137"/>
      <c r="BG271" s="137"/>
      <c r="BH271" s="137"/>
      <c r="BI271" s="137"/>
      <c r="BJ271" s="13"/>
      <c r="BK271" s="137"/>
      <c r="BL271" s="13"/>
      <c r="BM271" s="136"/>
    </row>
    <row r="272" spans="2:65" s="1" customFormat="1" ht="15.75" customHeight="1">
      <c r="B272" s="124"/>
      <c r="C272" s="197"/>
      <c r="D272" s="197"/>
      <c r="E272" s="198"/>
      <c r="F272" s="202" t="s">
        <v>376</v>
      </c>
      <c r="G272" s="199"/>
      <c r="H272" s="200"/>
      <c r="I272" s="201"/>
      <c r="J272" s="201"/>
      <c r="K272" s="196"/>
      <c r="L272" s="25"/>
      <c r="M272" s="132"/>
      <c r="N272" s="133"/>
      <c r="O272" s="134"/>
      <c r="P272" s="134"/>
      <c r="Q272" s="134"/>
      <c r="R272" s="134"/>
      <c r="S272" s="134"/>
      <c r="T272" s="135"/>
      <c r="AR272" s="136"/>
      <c r="AT272" s="136"/>
      <c r="AU272" s="136"/>
      <c r="AY272" s="13"/>
      <c r="BE272" s="137"/>
      <c r="BF272" s="137"/>
      <c r="BG272" s="137"/>
      <c r="BH272" s="137"/>
      <c r="BI272" s="137"/>
      <c r="BJ272" s="13"/>
      <c r="BK272" s="137"/>
      <c r="BL272" s="13"/>
      <c r="BM272" s="136"/>
    </row>
    <row r="273" spans="2:65" s="1" customFormat="1" ht="14.25" customHeight="1">
      <c r="B273" s="124"/>
      <c r="C273" s="197"/>
      <c r="D273" s="197"/>
      <c r="E273" s="198"/>
      <c r="F273" s="203" t="s">
        <v>377</v>
      </c>
      <c r="G273" s="199"/>
      <c r="H273" s="200"/>
      <c r="I273" s="201"/>
      <c r="J273" s="201"/>
      <c r="K273" s="196"/>
      <c r="L273" s="25"/>
      <c r="M273" s="132"/>
      <c r="N273" s="133"/>
      <c r="O273" s="134"/>
      <c r="P273" s="134"/>
      <c r="Q273" s="134"/>
      <c r="R273" s="134"/>
      <c r="S273" s="134"/>
      <c r="T273" s="135"/>
      <c r="AR273" s="136"/>
      <c r="AT273" s="136"/>
      <c r="AU273" s="136"/>
      <c r="AY273" s="13"/>
      <c r="BE273" s="137"/>
      <c r="BF273" s="137"/>
      <c r="BG273" s="137"/>
      <c r="BH273" s="137"/>
      <c r="BI273" s="137"/>
      <c r="BJ273" s="13"/>
      <c r="BK273" s="137"/>
      <c r="BL273" s="13"/>
      <c r="BM273" s="136"/>
    </row>
    <row r="274" spans="2:65" s="1" customFormat="1" ht="16.5" customHeight="1">
      <c r="B274" s="124"/>
      <c r="C274" s="125">
        <v>105</v>
      </c>
      <c r="D274" s="125" t="s">
        <v>103</v>
      </c>
      <c r="E274" s="126" t="s">
        <v>298</v>
      </c>
      <c r="F274" s="204" t="s">
        <v>378</v>
      </c>
      <c r="G274" s="128" t="s">
        <v>218</v>
      </c>
      <c r="H274" s="129">
        <v>4</v>
      </c>
      <c r="I274" s="130"/>
      <c r="J274" s="130">
        <f t="shared" ref="J274:J282" si="107">ROUND(I274*H274,2)</f>
        <v>0</v>
      </c>
      <c r="K274" s="196"/>
      <c r="L274" s="25"/>
      <c r="M274" s="132"/>
      <c r="N274" s="133"/>
      <c r="O274" s="134"/>
      <c r="P274" s="134"/>
      <c r="Q274" s="134"/>
      <c r="R274" s="134"/>
      <c r="S274" s="134"/>
      <c r="T274" s="135"/>
      <c r="AR274" s="136"/>
      <c r="AT274" s="136"/>
      <c r="AU274" s="136"/>
      <c r="AY274" s="13"/>
      <c r="BE274" s="137"/>
      <c r="BF274" s="137"/>
      <c r="BG274" s="137"/>
      <c r="BH274" s="137"/>
      <c r="BI274" s="137"/>
      <c r="BJ274" s="13"/>
      <c r="BK274" s="137"/>
      <c r="BL274" s="13"/>
      <c r="BM274" s="136"/>
    </row>
    <row r="275" spans="2:65" s="1" customFormat="1" ht="17.25" customHeight="1">
      <c r="B275" s="124"/>
      <c r="C275" s="125">
        <v>106</v>
      </c>
      <c r="D275" s="125" t="s">
        <v>103</v>
      </c>
      <c r="E275" s="126" t="s">
        <v>411</v>
      </c>
      <c r="F275" s="204" t="s">
        <v>379</v>
      </c>
      <c r="G275" s="128" t="s">
        <v>218</v>
      </c>
      <c r="H275" s="129">
        <v>4</v>
      </c>
      <c r="I275" s="130"/>
      <c r="J275" s="130">
        <f t="shared" si="107"/>
        <v>0</v>
      </c>
      <c r="K275" s="196"/>
      <c r="L275" s="25"/>
      <c r="M275" s="132"/>
      <c r="N275" s="133"/>
      <c r="O275" s="134"/>
      <c r="P275" s="134"/>
      <c r="Q275" s="134"/>
      <c r="R275" s="134"/>
      <c r="S275" s="134"/>
      <c r="T275" s="135"/>
      <c r="AR275" s="136"/>
      <c r="AT275" s="136"/>
      <c r="AU275" s="136"/>
      <c r="AY275" s="13"/>
      <c r="BE275" s="137"/>
      <c r="BF275" s="137"/>
      <c r="BG275" s="137"/>
      <c r="BH275" s="137"/>
      <c r="BI275" s="137"/>
      <c r="BJ275" s="13"/>
      <c r="BK275" s="137"/>
      <c r="BL275" s="13"/>
      <c r="BM275" s="136"/>
    </row>
    <row r="276" spans="2:65" s="1" customFormat="1" ht="14.25" customHeight="1">
      <c r="B276" s="124"/>
      <c r="C276" s="125">
        <v>107</v>
      </c>
      <c r="D276" s="125" t="s">
        <v>103</v>
      </c>
      <c r="E276" s="126" t="s">
        <v>412</v>
      </c>
      <c r="F276" s="202" t="s">
        <v>380</v>
      </c>
      <c r="G276" s="128" t="s">
        <v>128</v>
      </c>
      <c r="H276" s="129">
        <v>35</v>
      </c>
      <c r="I276" s="130"/>
      <c r="J276" s="130">
        <f t="shared" si="107"/>
        <v>0</v>
      </c>
      <c r="K276" s="196"/>
      <c r="L276" s="25"/>
      <c r="M276" s="132"/>
      <c r="N276" s="133"/>
      <c r="O276" s="134"/>
      <c r="P276" s="134"/>
      <c r="Q276" s="134"/>
      <c r="R276" s="134"/>
      <c r="S276" s="134"/>
      <c r="T276" s="135"/>
      <c r="AR276" s="136"/>
      <c r="AT276" s="136"/>
      <c r="AU276" s="136"/>
      <c r="AY276" s="13"/>
      <c r="BE276" s="137"/>
      <c r="BF276" s="137"/>
      <c r="BG276" s="137"/>
      <c r="BH276" s="137"/>
      <c r="BI276" s="137"/>
      <c r="BJ276" s="13"/>
      <c r="BK276" s="137"/>
      <c r="BL276" s="13"/>
      <c r="BM276" s="136"/>
    </row>
    <row r="277" spans="2:65" s="1" customFormat="1" ht="24.25" customHeight="1">
      <c r="B277" s="124"/>
      <c r="C277" s="197"/>
      <c r="D277" s="197"/>
      <c r="E277" s="198"/>
      <c r="F277" s="205" t="s">
        <v>381</v>
      </c>
      <c r="G277" s="128"/>
      <c r="H277" s="129"/>
      <c r="I277" s="130"/>
      <c r="J277" s="130"/>
      <c r="K277" s="196"/>
      <c r="L277" s="25"/>
      <c r="M277" s="132"/>
      <c r="N277" s="133"/>
      <c r="O277" s="134"/>
      <c r="P277" s="134"/>
      <c r="Q277" s="134"/>
      <c r="R277" s="134"/>
      <c r="S277" s="134"/>
      <c r="T277" s="135"/>
      <c r="AR277" s="136"/>
      <c r="AT277" s="136"/>
      <c r="AU277" s="136"/>
      <c r="AY277" s="13"/>
      <c r="BE277" s="137"/>
      <c r="BF277" s="137"/>
      <c r="BG277" s="137"/>
      <c r="BH277" s="137"/>
      <c r="BI277" s="137"/>
      <c r="BJ277" s="13"/>
      <c r="BK277" s="137"/>
      <c r="BL277" s="13"/>
      <c r="BM277" s="136"/>
    </row>
    <row r="278" spans="2:65" s="1" customFormat="1" ht="18" customHeight="1">
      <c r="B278" s="124"/>
      <c r="C278" s="125">
        <v>108</v>
      </c>
      <c r="D278" s="125" t="s">
        <v>103</v>
      </c>
      <c r="E278" s="126" t="s">
        <v>413</v>
      </c>
      <c r="F278" s="204" t="s">
        <v>382</v>
      </c>
      <c r="G278" s="128" t="s">
        <v>218</v>
      </c>
      <c r="H278" s="129">
        <v>4</v>
      </c>
      <c r="I278" s="130"/>
      <c r="J278" s="130">
        <f t="shared" si="107"/>
        <v>0</v>
      </c>
      <c r="K278" s="196"/>
      <c r="L278" s="25"/>
      <c r="M278" s="132"/>
      <c r="N278" s="133"/>
      <c r="O278" s="134"/>
      <c r="P278" s="134"/>
      <c r="Q278" s="134"/>
      <c r="R278" s="134"/>
      <c r="S278" s="134"/>
      <c r="T278" s="135"/>
      <c r="AR278" s="136"/>
      <c r="AT278" s="136"/>
      <c r="AU278" s="136"/>
      <c r="AY278" s="13"/>
      <c r="BE278" s="137"/>
      <c r="BF278" s="137"/>
      <c r="BG278" s="137"/>
      <c r="BH278" s="137"/>
      <c r="BI278" s="137"/>
      <c r="BJ278" s="13"/>
      <c r="BK278" s="137"/>
      <c r="BL278" s="13"/>
      <c r="BM278" s="136"/>
    </row>
    <row r="279" spans="2:65" s="1" customFormat="1" ht="24.25" customHeight="1">
      <c r="B279" s="124"/>
      <c r="C279" s="125">
        <v>109</v>
      </c>
      <c r="D279" s="125" t="s">
        <v>103</v>
      </c>
      <c r="E279" s="126" t="s">
        <v>414</v>
      </c>
      <c r="F279" s="204" t="s">
        <v>383</v>
      </c>
      <c r="G279" s="128" t="s">
        <v>218</v>
      </c>
      <c r="H279" s="129">
        <v>4</v>
      </c>
      <c r="I279" s="130"/>
      <c r="J279" s="130">
        <f t="shared" si="107"/>
        <v>0</v>
      </c>
      <c r="K279" s="196"/>
      <c r="L279" s="25"/>
      <c r="M279" s="132"/>
      <c r="N279" s="133"/>
      <c r="O279" s="134"/>
      <c r="P279" s="134"/>
      <c r="Q279" s="134"/>
      <c r="R279" s="134"/>
      <c r="S279" s="134"/>
      <c r="T279" s="135"/>
      <c r="AR279" s="136"/>
      <c r="AT279" s="136"/>
      <c r="AU279" s="136"/>
      <c r="AY279" s="13"/>
      <c r="BE279" s="137"/>
      <c r="BF279" s="137"/>
      <c r="BG279" s="137"/>
      <c r="BH279" s="137"/>
      <c r="BI279" s="137"/>
      <c r="BJ279" s="13"/>
      <c r="BK279" s="137"/>
      <c r="BL279" s="13"/>
      <c r="BM279" s="136"/>
    </row>
    <row r="280" spans="2:65" s="1" customFormat="1" ht="14.25" customHeight="1">
      <c r="B280" s="124"/>
      <c r="C280" s="125">
        <v>110</v>
      </c>
      <c r="D280" s="125" t="s">
        <v>103</v>
      </c>
      <c r="E280" s="126" t="s">
        <v>342</v>
      </c>
      <c r="F280" s="204" t="s">
        <v>384</v>
      </c>
      <c r="G280" s="128" t="s">
        <v>218</v>
      </c>
      <c r="H280" s="129">
        <v>1</v>
      </c>
      <c r="I280" s="130"/>
      <c r="J280" s="130">
        <f t="shared" si="107"/>
        <v>0</v>
      </c>
      <c r="K280" s="196"/>
      <c r="L280" s="25"/>
      <c r="M280" s="132"/>
      <c r="N280" s="133"/>
      <c r="O280" s="134"/>
      <c r="P280" s="134"/>
      <c r="Q280" s="134"/>
      <c r="R280" s="134"/>
      <c r="S280" s="134"/>
      <c r="T280" s="135"/>
      <c r="AR280" s="136"/>
      <c r="AT280" s="136"/>
      <c r="AU280" s="136"/>
      <c r="AY280" s="13"/>
      <c r="BE280" s="137"/>
      <c r="BF280" s="137"/>
      <c r="BG280" s="137"/>
      <c r="BH280" s="137"/>
      <c r="BI280" s="137"/>
      <c r="BJ280" s="13"/>
      <c r="BK280" s="137"/>
      <c r="BL280" s="13"/>
      <c r="BM280" s="136"/>
    </row>
    <row r="281" spans="2:65" s="1" customFormat="1" ht="16.5" customHeight="1">
      <c r="B281" s="124"/>
      <c r="C281" s="125">
        <v>111</v>
      </c>
      <c r="D281" s="125" t="s">
        <v>103</v>
      </c>
      <c r="E281" s="126" t="s">
        <v>415</v>
      </c>
      <c r="F281" s="204" t="s">
        <v>385</v>
      </c>
      <c r="G281" s="128" t="s">
        <v>218</v>
      </c>
      <c r="H281" s="129">
        <v>1</v>
      </c>
      <c r="I281" s="130"/>
      <c r="J281" s="130">
        <f t="shared" si="107"/>
        <v>0</v>
      </c>
      <c r="K281" s="196"/>
      <c r="L281" s="25"/>
      <c r="M281" s="132"/>
      <c r="N281" s="133"/>
      <c r="O281" s="134"/>
      <c r="P281" s="134"/>
      <c r="Q281" s="134"/>
      <c r="R281" s="134"/>
      <c r="S281" s="134"/>
      <c r="T281" s="135"/>
      <c r="AR281" s="136"/>
      <c r="AT281" s="136"/>
      <c r="AU281" s="136"/>
      <c r="AY281" s="13"/>
      <c r="BE281" s="137"/>
      <c r="BF281" s="137"/>
      <c r="BG281" s="137"/>
      <c r="BH281" s="137"/>
      <c r="BI281" s="137"/>
      <c r="BJ281" s="13"/>
      <c r="BK281" s="137"/>
      <c r="BL281" s="13"/>
      <c r="BM281" s="136"/>
    </row>
    <row r="282" spans="2:65" s="1" customFormat="1" ht="18.75" customHeight="1">
      <c r="B282" s="124"/>
      <c r="C282" s="125">
        <v>112</v>
      </c>
      <c r="D282" s="125" t="s">
        <v>103</v>
      </c>
      <c r="E282" s="126" t="s">
        <v>416</v>
      </c>
      <c r="F282" s="204" t="s">
        <v>386</v>
      </c>
      <c r="G282" s="128" t="s">
        <v>218</v>
      </c>
      <c r="H282" s="129">
        <v>1</v>
      </c>
      <c r="I282" s="130"/>
      <c r="J282" s="130">
        <f t="shared" si="107"/>
        <v>0</v>
      </c>
      <c r="K282" s="196"/>
      <c r="L282" s="25"/>
      <c r="M282" s="132"/>
      <c r="N282" s="133"/>
      <c r="O282" s="134"/>
      <c r="P282" s="134"/>
      <c r="Q282" s="134"/>
      <c r="R282" s="134"/>
      <c r="S282" s="134"/>
      <c r="T282" s="135"/>
      <c r="AR282" s="136"/>
      <c r="AT282" s="136"/>
      <c r="AU282" s="136"/>
      <c r="AY282" s="13"/>
      <c r="BE282" s="137"/>
      <c r="BF282" s="137"/>
      <c r="BG282" s="137"/>
      <c r="BH282" s="137"/>
      <c r="BI282" s="137"/>
      <c r="BJ282" s="13"/>
      <c r="BK282" s="137"/>
      <c r="BL282" s="13"/>
      <c r="BM282" s="136"/>
    </row>
    <row r="283" spans="2:65" s="11" customFormat="1" ht="26" customHeight="1">
      <c r="B283" s="116"/>
      <c r="D283" s="117" t="s">
        <v>66</v>
      </c>
      <c r="E283" s="118" t="s">
        <v>388</v>
      </c>
      <c r="F283" s="118" t="s">
        <v>341</v>
      </c>
      <c r="J283" s="224">
        <f>SUM(J284:J285)</f>
        <v>0</v>
      </c>
      <c r="L283" s="116"/>
      <c r="M283" s="119"/>
      <c r="P283" s="120"/>
      <c r="R283" s="120"/>
      <c r="T283" s="121"/>
      <c r="AR283" s="117" t="s">
        <v>74</v>
      </c>
      <c r="AT283" s="122" t="s">
        <v>66</v>
      </c>
      <c r="AU283" s="122" t="s">
        <v>67</v>
      </c>
      <c r="AY283" s="117" t="s">
        <v>102</v>
      </c>
      <c r="BK283" s="123">
        <f>SUM(BK285:BK285)</f>
        <v>0</v>
      </c>
    </row>
    <row r="284" spans="2:65" s="11" customFormat="1" ht="153" customHeight="1">
      <c r="B284" s="116"/>
      <c r="C284" s="125">
        <v>113</v>
      </c>
      <c r="D284" s="125" t="s">
        <v>103</v>
      </c>
      <c r="E284" s="126" t="s">
        <v>417</v>
      </c>
      <c r="F284" s="127" t="s">
        <v>488</v>
      </c>
      <c r="G284" s="128" t="s">
        <v>104</v>
      </c>
      <c r="H284" s="129">
        <v>1</v>
      </c>
      <c r="I284" s="130"/>
      <c r="J284" s="130">
        <f>ROUND(I284*H284,2)</f>
        <v>0</v>
      </c>
      <c r="L284" s="116"/>
      <c r="M284" s="119"/>
      <c r="P284" s="120"/>
      <c r="R284" s="120"/>
      <c r="T284" s="121"/>
      <c r="AR284" s="117"/>
      <c r="AT284" s="122"/>
      <c r="AU284" s="122"/>
      <c r="AY284" s="117"/>
      <c r="BK284" s="123"/>
    </row>
    <row r="285" spans="2:65" s="1" customFormat="1" ht="16.5" customHeight="1">
      <c r="B285" s="124"/>
      <c r="C285" s="125">
        <v>114</v>
      </c>
      <c r="D285" s="125" t="s">
        <v>103</v>
      </c>
      <c r="E285" s="126" t="s">
        <v>487</v>
      </c>
      <c r="F285" s="127" t="s">
        <v>343</v>
      </c>
      <c r="G285" s="128" t="s">
        <v>104</v>
      </c>
      <c r="H285" s="129">
        <v>1</v>
      </c>
      <c r="I285" s="130"/>
      <c r="J285" s="130">
        <f t="shared" ref="J285" si="108">ROUND(I285*H285,2)</f>
        <v>0</v>
      </c>
      <c r="K285" s="131"/>
      <c r="L285" s="25"/>
      <c r="M285" s="150"/>
      <c r="N285" s="151"/>
      <c r="O285" s="152"/>
      <c r="P285" s="152"/>
      <c r="Q285" s="152"/>
      <c r="R285" s="152"/>
      <c r="S285" s="152"/>
      <c r="T285" s="153"/>
      <c r="AR285" s="136" t="s">
        <v>105</v>
      </c>
      <c r="AT285" s="136" t="s">
        <v>103</v>
      </c>
      <c r="AU285" s="136" t="s">
        <v>74</v>
      </c>
      <c r="AY285" s="13" t="s">
        <v>102</v>
      </c>
      <c r="BE285" s="137">
        <f t="shared" ref="BE285" si="109">IF(N285="základná",J285,0)</f>
        <v>0</v>
      </c>
      <c r="BF285" s="137">
        <f t="shared" ref="BF285" si="110">IF(N285="znížená",J285,0)</f>
        <v>0</v>
      </c>
      <c r="BG285" s="137">
        <f t="shared" ref="BG285" si="111">IF(N285="zákl. prenesená",J285,0)</f>
        <v>0</v>
      </c>
      <c r="BH285" s="137">
        <f t="shared" ref="BH285" si="112">IF(N285="zníž. prenesená",J285,0)</f>
        <v>0</v>
      </c>
      <c r="BI285" s="137">
        <f t="shared" ref="BI285" si="113">IF(N285="nulová",J285,0)</f>
        <v>0</v>
      </c>
      <c r="BJ285" s="13" t="s">
        <v>106</v>
      </c>
      <c r="BK285" s="137">
        <f t="shared" ref="BK285" si="114">ROUND(I285*H285,2)</f>
        <v>0</v>
      </c>
      <c r="BL285" s="13" t="s">
        <v>105</v>
      </c>
      <c r="BM285" s="136" t="s">
        <v>344</v>
      </c>
    </row>
    <row r="286" spans="2:65" s="1" customFormat="1" ht="7" customHeight="1">
      <c r="B286" s="40"/>
      <c r="C286" s="41"/>
      <c r="D286" s="41"/>
      <c r="E286" s="41"/>
      <c r="F286" s="41"/>
      <c r="G286" s="41"/>
      <c r="H286" s="41"/>
      <c r="I286" s="41"/>
      <c r="J286" s="41"/>
      <c r="K286" s="41"/>
      <c r="L286" s="25"/>
    </row>
    <row r="291" spans="12:12">
      <c r="L291" s="154"/>
    </row>
  </sheetData>
  <autoFilter ref="C131:K285" xr:uid="{00000000-0009-0000-0000-000001000000}"/>
  <mergeCells count="11">
    <mergeCell ref="E85:H85"/>
    <mergeCell ref="L2:V2"/>
    <mergeCell ref="E7:H7"/>
    <mergeCell ref="E9:H9"/>
    <mergeCell ref="E18:H18"/>
    <mergeCell ref="E27:H27"/>
    <mergeCell ref="C183:J183"/>
    <mergeCell ref="C190:J190"/>
    <mergeCell ref="E87:H87"/>
    <mergeCell ref="E122:H122"/>
    <mergeCell ref="E124:H124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Multifunkčné ihri...</vt:lpstr>
      <vt:lpstr>'Rekapitulácia stavby'!Názvy_tlače</vt:lpstr>
      <vt:lpstr>'SO 01 - Multifunkčné ihri...'!Názvy_tlače</vt:lpstr>
      <vt:lpstr>'Rekapitulácia stavby'!Oblasť_tlače</vt:lpstr>
      <vt:lpstr>'SO 01 - Multifunkčné ihri...'!Oblasť_tlače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DESKTOP-D2IENB9\Dell</dc:creator>
  <cp:lastModifiedBy>Katarina Jombikova</cp:lastModifiedBy>
  <cp:lastPrinted>2026-02-03T13:12:27Z</cp:lastPrinted>
  <dcterms:created xsi:type="dcterms:W3CDTF">2024-02-27T19:38:43Z</dcterms:created>
  <dcterms:modified xsi:type="dcterms:W3CDTF">2026-02-11T04:22:42Z</dcterms:modified>
</cp:coreProperties>
</file>